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filterPrivacy="1" defaultThemeVersion="124226"/>
  <xr:revisionPtr revIDLastSave="0" documentId="13_ncr:1_{7EF7821E-ED88-47DD-92B9-9252E61EA2B8}" xr6:coauthVersionLast="36" xr6:coauthVersionMax="36" xr10:uidLastSave="{00000000-0000-0000-0000-000000000000}"/>
  <bookViews>
    <workbookView xWindow="120" yWindow="1245" windowWidth="15120" windowHeight="6870" activeTab="5" xr2:uid="{00000000-000D-0000-FFFF-FFFF00000000}"/>
  </bookViews>
  <sheets>
    <sheet name="внебюдж" sheetId="18" r:id="rId1"/>
    <sheet name="50%ВНБ" sheetId="24" r:id="rId2"/>
    <sheet name="50%Б-Т" sheetId="25" r:id="rId3"/>
    <sheet name="бюджет" sheetId="26" r:id="rId4"/>
    <sheet name="свод" sheetId="6" r:id="rId5"/>
    <sheet name="МЕНЮ" sheetId="11" r:id="rId6"/>
    <sheet name="экономия" sheetId="16" r:id="rId7"/>
    <sheet name="БЖУК" sheetId="17" r:id="rId8"/>
  </sheets>
  <definedNames>
    <definedName name="_xlnm._FilterDatabase" localSheetId="2" hidden="1">'50%Б-Т'!$A$19:$AU$95</definedName>
    <definedName name="_xlnm._FilterDatabase" localSheetId="1" hidden="1">'50%ВНБ'!$A$19:$AU$95</definedName>
    <definedName name="_xlnm._FilterDatabase" localSheetId="3" hidden="1">бюджет!$A$19:$AU$95</definedName>
    <definedName name="_xlnm._FilterDatabase" localSheetId="0" hidden="1">внебюдж!$A$19:$AV$95</definedName>
    <definedName name="_xlnm._FilterDatabase" localSheetId="4" hidden="1">свод!$A$1:$I$70</definedName>
    <definedName name="_xlnm.Print_Area" localSheetId="2">'50%Б-Т'!$A$1:$AR$94</definedName>
    <definedName name="_xlnm.Print_Area" localSheetId="1">'50%ВНБ'!$A$1:$AR$94</definedName>
    <definedName name="_xlnm.Print_Area" localSheetId="3">бюджет!$A$1:$AR$94</definedName>
    <definedName name="_xlnm.Print_Area" localSheetId="0">внебюдж!$A$1:$AR$94</definedName>
    <definedName name="_xlnm.Print_Area" localSheetId="5">МЕНЮ!$A$1:$G$29</definedName>
    <definedName name="_xlnm.Print_Area" localSheetId="4">свод!$A$1:$I$78</definedName>
    <definedName name="_xlnm.Print_Area" localSheetId="6">экономия!$A$1:$F$85</definedName>
  </definedNames>
  <calcPr calcId="191029"/>
</workbook>
</file>

<file path=xl/calcChain.xml><?xml version="1.0" encoding="utf-8"?>
<calcChain xmlns="http://schemas.openxmlformats.org/spreadsheetml/2006/main">
  <c r="Q16" i="24" l="1"/>
  <c r="O16" i="24"/>
  <c r="AU21" i="26" l="1"/>
  <c r="AT21" i="26"/>
  <c r="AU20" i="26"/>
  <c r="AT20" i="26"/>
  <c r="AU21" i="25"/>
  <c r="AT21" i="25"/>
  <c r="AU21" i="24"/>
  <c r="AT21" i="24"/>
  <c r="AU20" i="24"/>
  <c r="AT20" i="24"/>
  <c r="AV93" i="18"/>
  <c r="AV91" i="18"/>
  <c r="AV90" i="18"/>
  <c r="AV89" i="18"/>
  <c r="AV88" i="18"/>
  <c r="AV87" i="18"/>
  <c r="AV86" i="18"/>
  <c r="AV85" i="18"/>
  <c r="AV84" i="18"/>
  <c r="AV83" i="18"/>
  <c r="AV82" i="18"/>
  <c r="AV81" i="18"/>
  <c r="AV80" i="18"/>
  <c r="AV79" i="18"/>
  <c r="AV78" i="18"/>
  <c r="AV77" i="18"/>
  <c r="AV76" i="18"/>
  <c r="AV75" i="18"/>
  <c r="AV72" i="18"/>
  <c r="AV60" i="18"/>
  <c r="AV59" i="18"/>
  <c r="AV58" i="18"/>
  <c r="AV57" i="18"/>
  <c r="AV56" i="18"/>
  <c r="AV53" i="18"/>
  <c r="AV52" i="18"/>
  <c r="AV51" i="18"/>
  <c r="AV50" i="18"/>
  <c r="AV49" i="18"/>
  <c r="AV48" i="18"/>
  <c r="AV47" i="18"/>
  <c r="AV46" i="18"/>
  <c r="AV39" i="18"/>
  <c r="AV38" i="18"/>
  <c r="AV36" i="18"/>
  <c r="AV35" i="18"/>
  <c r="AV34" i="18"/>
  <c r="AV33" i="18"/>
  <c r="AV31" i="18"/>
  <c r="AV28" i="18"/>
  <c r="AV27" i="18"/>
  <c r="AV26" i="18"/>
  <c r="AV25" i="18"/>
  <c r="AV24" i="18"/>
  <c r="AV23" i="18"/>
  <c r="AV22" i="18"/>
  <c r="AV21" i="18"/>
  <c r="AU21" i="18"/>
  <c r="AT21" i="18"/>
  <c r="AV20" i="18"/>
  <c r="AU20" i="18"/>
  <c r="AT20" i="18"/>
  <c r="E75" i="6"/>
  <c r="E43" i="6"/>
  <c r="E42" i="6"/>
  <c r="E19" i="6"/>
  <c r="E11" i="6"/>
  <c r="AL90" i="26"/>
  <c r="AK90" i="26"/>
  <c r="AJ90" i="26"/>
  <c r="AI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AO90" i="26" s="1"/>
  <c r="AP90" i="26" s="1"/>
  <c r="AU90" i="26" s="1"/>
  <c r="C90" i="26"/>
  <c r="AM90" i="26" s="1"/>
  <c r="AN90" i="26" s="1"/>
  <c r="AT90" i="26" s="1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AO58" i="26" s="1"/>
  <c r="AP58" i="26" s="1"/>
  <c r="AU58" i="26" s="1"/>
  <c r="E58" i="26"/>
  <c r="AM58" i="26" s="1"/>
  <c r="AN58" i="26" s="1"/>
  <c r="AT58" i="26" s="1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AO57" i="26" s="1"/>
  <c r="AP57" i="26" s="1"/>
  <c r="AU57" i="26" s="1"/>
  <c r="E57" i="26"/>
  <c r="AM57" i="26" s="1"/>
  <c r="AN57" i="26" s="1"/>
  <c r="AT57" i="26" s="1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AO34" i="26" s="1"/>
  <c r="AP34" i="26" s="1"/>
  <c r="AU34" i="26" s="1"/>
  <c r="C34" i="26"/>
  <c r="AM34" i="26" s="1"/>
  <c r="AN34" i="26" s="1"/>
  <c r="AT34" i="26" s="1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AO26" i="26" s="1"/>
  <c r="AP26" i="26" s="1"/>
  <c r="AU26" i="26" s="1"/>
  <c r="C26" i="26"/>
  <c r="AM26" i="26" s="1"/>
  <c r="AN26" i="26" s="1"/>
  <c r="AT26" i="26" s="1"/>
  <c r="AL90" i="25"/>
  <c r="AK90" i="25"/>
  <c r="AJ90" i="25"/>
  <c r="AI90" i="25"/>
  <c r="AH90" i="25"/>
  <c r="AG90" i="25"/>
  <c r="AF90" i="25"/>
  <c r="AE90" i="25"/>
  <c r="AD90" i="25"/>
  <c r="AC90" i="25"/>
  <c r="AB90" i="25"/>
  <c r="AA90" i="25"/>
  <c r="Z90" i="25"/>
  <c r="Y90" i="25"/>
  <c r="X90" i="25"/>
  <c r="W90" i="25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AO90" i="25" s="1"/>
  <c r="C90" i="25"/>
  <c r="AM90" i="25" s="1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AO58" i="25" s="1"/>
  <c r="C58" i="25"/>
  <c r="AM58" i="25" s="1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AO57" i="25" s="1"/>
  <c r="C57" i="25"/>
  <c r="AM57" i="25" s="1"/>
  <c r="AL34" i="25"/>
  <c r="AK34" i="25"/>
  <c r="AJ34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AO34" i="25" s="1"/>
  <c r="C34" i="25"/>
  <c r="AM34" i="25" s="1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AO26" i="25" s="1"/>
  <c r="C26" i="25"/>
  <c r="AM26" i="25" s="1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AO90" i="24" s="1"/>
  <c r="AP90" i="24" s="1"/>
  <c r="AU90" i="24" s="1"/>
  <c r="E90" i="24"/>
  <c r="AM90" i="24" s="1"/>
  <c r="AN90" i="24" s="1"/>
  <c r="AT90" i="24" s="1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AO58" i="24" s="1"/>
  <c r="AP58" i="24" s="1"/>
  <c r="AU58" i="24" s="1"/>
  <c r="E58" i="24"/>
  <c r="AM58" i="24" s="1"/>
  <c r="AN58" i="24" s="1"/>
  <c r="AT58" i="24" s="1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AO57" i="24" s="1"/>
  <c r="AP57" i="24" s="1"/>
  <c r="AU57" i="24" s="1"/>
  <c r="E57" i="24"/>
  <c r="AM57" i="24" s="1"/>
  <c r="AN57" i="24" s="1"/>
  <c r="AT57" i="24" s="1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AO34" i="24" s="1"/>
  <c r="AP34" i="24" s="1"/>
  <c r="AU34" i="24" s="1"/>
  <c r="E34" i="24"/>
  <c r="AM34" i="24" s="1"/>
  <c r="AN34" i="24" s="1"/>
  <c r="AT34" i="24" s="1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AO26" i="24" s="1"/>
  <c r="AP26" i="24" s="1"/>
  <c r="AU26" i="24" s="1"/>
  <c r="E26" i="24"/>
  <c r="AM26" i="24" s="1"/>
  <c r="AN26" i="24" s="1"/>
  <c r="AT26" i="24" s="1"/>
  <c r="AO90" i="18"/>
  <c r="C82" i="17" s="1"/>
  <c r="E82" i="17" s="1"/>
  <c r="AM90" i="18"/>
  <c r="B82" i="17" s="1"/>
  <c r="D82" i="17" s="1"/>
  <c r="AO58" i="18"/>
  <c r="C46" i="17" s="1"/>
  <c r="E46" i="17" s="1"/>
  <c r="AM58" i="18"/>
  <c r="B46" i="17" s="1"/>
  <c r="D46" i="17" s="1"/>
  <c r="AO57" i="18"/>
  <c r="C45" i="17" s="1"/>
  <c r="E45" i="17" s="1"/>
  <c r="AM57" i="18"/>
  <c r="B45" i="17" s="1"/>
  <c r="D45" i="17" s="1"/>
  <c r="AO34" i="18"/>
  <c r="AP34" i="18" s="1"/>
  <c r="AU34" i="18" s="1"/>
  <c r="AM34" i="18"/>
  <c r="AN34" i="18" s="1"/>
  <c r="AT34" i="18" s="1"/>
  <c r="AO26" i="18"/>
  <c r="AP26" i="18" s="1"/>
  <c r="AU26" i="18" s="1"/>
  <c r="AM26" i="18"/>
  <c r="AN26" i="18" s="1"/>
  <c r="C11" i="6" s="1"/>
  <c r="AP57" i="18" l="1"/>
  <c r="AU57" i="18" s="1"/>
  <c r="AN57" i="18"/>
  <c r="C42" i="6" s="1"/>
  <c r="AN58" i="18"/>
  <c r="AT58" i="18" s="1"/>
  <c r="AP58" i="18"/>
  <c r="AU58" i="18" s="1"/>
  <c r="AP90" i="18"/>
  <c r="AU90" i="18" s="1"/>
  <c r="C9" i="17"/>
  <c r="E9" i="17" s="1"/>
  <c r="C19" i="17"/>
  <c r="E19" i="17" s="1"/>
  <c r="AN90" i="18"/>
  <c r="AT90" i="18" s="1"/>
  <c r="B9" i="17"/>
  <c r="D9" i="17" s="1"/>
  <c r="B19" i="17"/>
  <c r="D19" i="17" s="1"/>
  <c r="D11" i="6"/>
  <c r="B11" i="6" s="1"/>
  <c r="D19" i="6"/>
  <c r="D42" i="6"/>
  <c r="D43" i="6"/>
  <c r="D75" i="6"/>
  <c r="E12" i="16"/>
  <c r="E43" i="16"/>
  <c r="E20" i="16"/>
  <c r="E44" i="16"/>
  <c r="C19" i="6"/>
  <c r="D12" i="16"/>
  <c r="D20" i="16"/>
  <c r="D44" i="16"/>
  <c r="F44" i="16" s="1"/>
  <c r="AT26" i="18"/>
  <c r="C75" i="6"/>
  <c r="AQ40" i="18"/>
  <c r="AR40" i="18" s="1"/>
  <c r="AV40" i="18" s="1"/>
  <c r="F20" i="16" l="1"/>
  <c r="C43" i="6"/>
  <c r="B43" i="6" s="1"/>
  <c r="E76" i="16"/>
  <c r="AT57" i="18"/>
  <c r="D76" i="16"/>
  <c r="F76" i="16" s="1"/>
  <c r="D43" i="16"/>
  <c r="F43" i="16" s="1"/>
  <c r="B42" i="6"/>
  <c r="F12" i="16"/>
  <c r="B19" i="6"/>
  <c r="B75" i="6"/>
  <c r="E57" i="6"/>
  <c r="E25" i="6"/>
  <c r="AL72" i="26"/>
  <c r="AK72" i="26"/>
  <c r="AJ72" i="26"/>
  <c r="AI72" i="26"/>
  <c r="AH72" i="26"/>
  <c r="AG72" i="26"/>
  <c r="AF72" i="26"/>
  <c r="AE72" i="26"/>
  <c r="AD72" i="26"/>
  <c r="AC72" i="26"/>
  <c r="AB72" i="26"/>
  <c r="AA72" i="26"/>
  <c r="Z72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AO72" i="26" s="1"/>
  <c r="AP72" i="26" s="1"/>
  <c r="AU72" i="26" s="1"/>
  <c r="C72" i="26"/>
  <c r="AM72" i="26" s="1"/>
  <c r="AN72" i="26" s="1"/>
  <c r="AT72" i="26" s="1"/>
  <c r="AL40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AO40" i="26" s="1"/>
  <c r="AP40" i="26" s="1"/>
  <c r="AU40" i="26" s="1"/>
  <c r="C40" i="26"/>
  <c r="AM40" i="26" s="1"/>
  <c r="AN40" i="26" s="1"/>
  <c r="AT40" i="26" s="1"/>
  <c r="AL72" i="25"/>
  <c r="AK72" i="25"/>
  <c r="AJ72" i="25"/>
  <c r="AI72" i="25"/>
  <c r="AH72" i="25"/>
  <c r="AG72" i="25"/>
  <c r="AF72" i="25"/>
  <c r="AE72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AO72" i="25" s="1"/>
  <c r="C72" i="25"/>
  <c r="AM72" i="25" s="1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AO40" i="25" s="1"/>
  <c r="C40" i="25"/>
  <c r="AM40" i="25" s="1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AO72" i="24"/>
  <c r="AP72" i="24" s="1"/>
  <c r="AU72" i="24" s="1"/>
  <c r="AM72" i="24"/>
  <c r="AN72" i="24" s="1"/>
  <c r="AT72" i="24" s="1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AO40" i="24"/>
  <c r="AP40" i="24" s="1"/>
  <c r="AU40" i="24" s="1"/>
  <c r="AM40" i="24"/>
  <c r="AN40" i="24" s="1"/>
  <c r="AT40" i="24" s="1"/>
  <c r="AO72" i="18"/>
  <c r="C61" i="17" s="1"/>
  <c r="E61" i="17" s="1"/>
  <c r="AM72" i="18"/>
  <c r="B61" i="17" s="1"/>
  <c r="D61" i="17" s="1"/>
  <c r="AO40" i="18"/>
  <c r="C26" i="17" s="1"/>
  <c r="E26" i="17" s="1"/>
  <c r="AM40" i="18"/>
  <c r="B26" i="17" s="1"/>
  <c r="D26" i="17" s="1"/>
  <c r="I9" i="25"/>
  <c r="AP90" i="25" s="1"/>
  <c r="AU90" i="25" s="1"/>
  <c r="H9" i="25"/>
  <c r="AN90" i="25" s="1"/>
  <c r="E89" i="16"/>
  <c r="D89" i="16"/>
  <c r="F88" i="16"/>
  <c r="F89" i="16" l="1"/>
  <c r="AT90" i="25"/>
  <c r="F75" i="6"/>
  <c r="G75" i="6" s="1"/>
  <c r="AN58" i="25"/>
  <c r="AN57" i="25"/>
  <c r="AP58" i="25"/>
  <c r="AU58" i="25" s="1"/>
  <c r="AP57" i="25"/>
  <c r="AU57" i="25" s="1"/>
  <c r="AN26" i="25"/>
  <c r="AN34" i="25"/>
  <c r="AP26" i="25"/>
  <c r="AU26" i="25" s="1"/>
  <c r="AP34" i="25"/>
  <c r="AU34" i="25" s="1"/>
  <c r="AN40" i="25"/>
  <c r="AT40" i="25" s="1"/>
  <c r="AN72" i="25"/>
  <c r="AT72" i="25" s="1"/>
  <c r="AP40" i="25"/>
  <c r="AU40" i="25" s="1"/>
  <c r="AP72" i="25"/>
  <c r="AU72" i="25" s="1"/>
  <c r="F25" i="6"/>
  <c r="F57" i="6"/>
  <c r="AN40" i="18"/>
  <c r="AT40" i="18" s="1"/>
  <c r="AN72" i="18"/>
  <c r="AT72" i="18" s="1"/>
  <c r="AP40" i="18"/>
  <c r="AU40" i="18" s="1"/>
  <c r="AP72" i="18"/>
  <c r="AU72" i="18" s="1"/>
  <c r="E2" i="16"/>
  <c r="D2" i="16"/>
  <c r="C1" i="16"/>
  <c r="B1" i="16"/>
  <c r="D6" i="6"/>
  <c r="D5" i="6"/>
  <c r="C6" i="6"/>
  <c r="C5" i="6"/>
  <c r="AL93" i="26"/>
  <c r="AK93" i="26"/>
  <c r="AJ93" i="26"/>
  <c r="AI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V93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AL92" i="26"/>
  <c r="AK92" i="26"/>
  <c r="AJ92" i="26"/>
  <c r="AI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V92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AO92" i="26" s="1"/>
  <c r="C92" i="26"/>
  <c r="AL91" i="26"/>
  <c r="AK91" i="26"/>
  <c r="AJ91" i="26"/>
  <c r="AI91" i="26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V91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AL89" i="26"/>
  <c r="AK89" i="26"/>
  <c r="AJ89" i="26"/>
  <c r="AI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AO89" i="26" s="1"/>
  <c r="C89" i="26"/>
  <c r="AL88" i="26"/>
  <c r="AK88" i="26"/>
  <c r="AJ88" i="26"/>
  <c r="AI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AL87" i="26"/>
  <c r="AK87" i="26"/>
  <c r="AJ87" i="26"/>
  <c r="AI87" i="26"/>
  <c r="AH87" i="26"/>
  <c r="AG87" i="26"/>
  <c r="AF87" i="26"/>
  <c r="AE87" i="26"/>
  <c r="AD87" i="26"/>
  <c r="AC87" i="26"/>
  <c r="AB87" i="26"/>
  <c r="AA87" i="26"/>
  <c r="Z87" i="26"/>
  <c r="Y87" i="26"/>
  <c r="X87" i="26"/>
  <c r="W87" i="26"/>
  <c r="V87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AO87" i="26" s="1"/>
  <c r="C87" i="26"/>
  <c r="AL86" i="26"/>
  <c r="AK86" i="26"/>
  <c r="AJ86" i="26"/>
  <c r="AI86" i="26"/>
  <c r="AH86" i="26"/>
  <c r="AG86" i="26"/>
  <c r="AF86" i="26"/>
  <c r="AE86" i="26"/>
  <c r="AD86" i="26"/>
  <c r="AC86" i="26"/>
  <c r="AB86" i="26"/>
  <c r="AA86" i="26"/>
  <c r="Z86" i="26"/>
  <c r="Y86" i="26"/>
  <c r="X86" i="26"/>
  <c r="W86" i="26"/>
  <c r="V86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AL85" i="26"/>
  <c r="AK85" i="26"/>
  <c r="AJ85" i="26"/>
  <c r="AI85" i="26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AO85" i="26" s="1"/>
  <c r="C85" i="26"/>
  <c r="AL84" i="26"/>
  <c r="AK84" i="26"/>
  <c r="AJ84" i="26"/>
  <c r="AI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AL83" i="26"/>
  <c r="AK83" i="26"/>
  <c r="AJ83" i="26"/>
  <c r="AI83" i="26"/>
  <c r="AH83" i="26"/>
  <c r="AG83" i="26"/>
  <c r="AF83" i="26"/>
  <c r="AE83" i="26"/>
  <c r="AD83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AO83" i="26" s="1"/>
  <c r="C83" i="26"/>
  <c r="AL82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AL81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AO81" i="26" s="1"/>
  <c r="C81" i="26"/>
  <c r="AL80" i="26"/>
  <c r="AK80" i="26"/>
  <c r="AJ80" i="26"/>
  <c r="AI80" i="26"/>
  <c r="AH80" i="26"/>
  <c r="AG80" i="26"/>
  <c r="AF80" i="26"/>
  <c r="AE80" i="26"/>
  <c r="AD80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AL79" i="26"/>
  <c r="AK79" i="26"/>
  <c r="AJ79" i="26"/>
  <c r="AI79" i="26"/>
  <c r="AH79" i="26"/>
  <c r="AG79" i="26"/>
  <c r="AF79" i="26"/>
  <c r="AE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AO79" i="26" s="1"/>
  <c r="C79" i="26"/>
  <c r="AL78" i="26"/>
  <c r="AK78" i="26"/>
  <c r="AJ78" i="26"/>
  <c r="AI78" i="26"/>
  <c r="AH78" i="26"/>
  <c r="AG78" i="26"/>
  <c r="AF78" i="26"/>
  <c r="AE78" i="26"/>
  <c r="AD78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AL77" i="26"/>
  <c r="AK77" i="26"/>
  <c r="AJ77" i="26"/>
  <c r="AI77" i="26"/>
  <c r="AH77" i="26"/>
  <c r="AG77" i="26"/>
  <c r="AF77" i="26"/>
  <c r="AE77" i="26"/>
  <c r="AD77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AO77" i="26" s="1"/>
  <c r="C77" i="26"/>
  <c r="AL76" i="26"/>
  <c r="AK76" i="26"/>
  <c r="AJ76" i="26"/>
  <c r="AI76" i="26"/>
  <c r="AH76" i="26"/>
  <c r="AG76" i="26"/>
  <c r="AF76" i="26"/>
  <c r="AE76" i="26"/>
  <c r="AD76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AL75" i="26"/>
  <c r="AK75" i="26"/>
  <c r="AJ75" i="26"/>
  <c r="AI75" i="26"/>
  <c r="AH75" i="26"/>
  <c r="AG75" i="26"/>
  <c r="AF75" i="26"/>
  <c r="AE75" i="26"/>
  <c r="AD75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AO75" i="26" s="1"/>
  <c r="C75" i="26"/>
  <c r="AL74" i="26"/>
  <c r="AK74" i="26"/>
  <c r="AJ74" i="26"/>
  <c r="AI74" i="26"/>
  <c r="AH74" i="26"/>
  <c r="AG74" i="26"/>
  <c r="AF74" i="26"/>
  <c r="AE74" i="26"/>
  <c r="AD74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AL73" i="26"/>
  <c r="AK73" i="26"/>
  <c r="AJ73" i="26"/>
  <c r="AI73" i="26"/>
  <c r="AH73" i="26"/>
  <c r="AG73" i="26"/>
  <c r="AF73" i="26"/>
  <c r="AE73" i="26"/>
  <c r="AD73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AO73" i="26" s="1"/>
  <c r="C73" i="26"/>
  <c r="AL71" i="26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AL70" i="26"/>
  <c r="AK70" i="26"/>
  <c r="AJ70" i="26"/>
  <c r="AI70" i="26"/>
  <c r="AH70" i="26"/>
  <c r="AG70" i="26"/>
  <c r="AF70" i="26"/>
  <c r="AE70" i="26"/>
  <c r="AD70" i="26"/>
  <c r="AC70" i="26"/>
  <c r="AB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AO70" i="26" s="1"/>
  <c r="C70" i="26"/>
  <c r="AL69" i="26"/>
  <c r="AK69" i="26"/>
  <c r="AJ69" i="26"/>
  <c r="AI69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AL68" i="26"/>
  <c r="AK68" i="26"/>
  <c r="AJ68" i="26"/>
  <c r="AI68" i="26"/>
  <c r="AH68" i="26"/>
  <c r="AG68" i="26"/>
  <c r="AF68" i="26"/>
  <c r="AE68" i="26"/>
  <c r="AD68" i="26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AO68" i="26" s="1"/>
  <c r="C68" i="26"/>
  <c r="AL67" i="26"/>
  <c r="AK67" i="26"/>
  <c r="AJ67" i="26"/>
  <c r="AI67" i="26"/>
  <c r="AH67" i="26"/>
  <c r="AG67" i="26"/>
  <c r="AF67" i="26"/>
  <c r="AE67" i="26"/>
  <c r="AD67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AL66" i="26"/>
  <c r="AK66" i="26"/>
  <c r="AJ66" i="26"/>
  <c r="AI66" i="26"/>
  <c r="AH66" i="26"/>
  <c r="AG66" i="26"/>
  <c r="AF66" i="26"/>
  <c r="AE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AO66" i="26" s="1"/>
  <c r="C66" i="26"/>
  <c r="AL65" i="26"/>
  <c r="AK65" i="26"/>
  <c r="AJ65" i="26"/>
  <c r="AI65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AL64" i="26"/>
  <c r="AK64" i="26"/>
  <c r="AJ64" i="26"/>
  <c r="AI64" i="26"/>
  <c r="AH64" i="26"/>
  <c r="AG64" i="26"/>
  <c r="AF64" i="26"/>
  <c r="AE64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AO64" i="26" s="1"/>
  <c r="C64" i="26"/>
  <c r="AL63" i="26"/>
  <c r="AK63" i="26"/>
  <c r="AJ63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AL62" i="26"/>
  <c r="AK62" i="26"/>
  <c r="AJ62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AO62" i="26" s="1"/>
  <c r="C62" i="26"/>
  <c r="AL61" i="26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AL60" i="26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AO60" i="26" s="1"/>
  <c r="C60" i="26"/>
  <c r="AL59" i="26"/>
  <c r="AK59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AO56" i="26" s="1"/>
  <c r="C56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AO54" i="26" s="1"/>
  <c r="C54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AO52" i="26" s="1"/>
  <c r="C52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AO50" i="26" s="1"/>
  <c r="C50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AO48" i="26" s="1"/>
  <c r="C48" i="26"/>
  <c r="AL47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AO46" i="26" s="1"/>
  <c r="C46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AO44" i="26" s="1"/>
  <c r="C44" i="26"/>
  <c r="AL43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AL42" i="26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AO42" i="26" s="1"/>
  <c r="C42" i="26"/>
  <c r="AL41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AL39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AO39" i="26" s="1"/>
  <c r="C39" i="26"/>
  <c r="AL38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AL37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AQ37" i="26" s="1"/>
  <c r="AR37" i="26" s="1"/>
  <c r="M37" i="26"/>
  <c r="L37" i="26"/>
  <c r="K37" i="26"/>
  <c r="J37" i="26"/>
  <c r="I37" i="26"/>
  <c r="H37" i="26"/>
  <c r="G37" i="26"/>
  <c r="F37" i="26"/>
  <c r="E37" i="26"/>
  <c r="D37" i="26"/>
  <c r="AO37" i="26" s="1"/>
  <c r="C37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AO32" i="26" s="1"/>
  <c r="C32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AO30" i="26" s="1"/>
  <c r="C30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AO28" i="26" s="1"/>
  <c r="C28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AO25" i="26" s="1"/>
  <c r="C25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AO23" i="26" s="1"/>
  <c r="C23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K16" i="26"/>
  <c r="AI16" i="26"/>
  <c r="AG16" i="26"/>
  <c r="AE16" i="26"/>
  <c r="AC16" i="26"/>
  <c r="AA16" i="26"/>
  <c r="Y16" i="26"/>
  <c r="W16" i="26"/>
  <c r="U16" i="26"/>
  <c r="S16" i="26"/>
  <c r="Q16" i="26"/>
  <c r="O16" i="26"/>
  <c r="M16" i="26"/>
  <c r="K16" i="26"/>
  <c r="I16" i="26"/>
  <c r="G16" i="26"/>
  <c r="E16" i="26"/>
  <c r="F6" i="6"/>
  <c r="AP20" i="25"/>
  <c r="AU20" i="25" s="1"/>
  <c r="AO20" i="25"/>
  <c r="AN20" i="25"/>
  <c r="AM20" i="25"/>
  <c r="AL93" i="25"/>
  <c r="AK93" i="25"/>
  <c r="AJ93" i="25"/>
  <c r="AI93" i="25"/>
  <c r="AH93" i="25"/>
  <c r="AG93" i="25"/>
  <c r="AF93" i="25"/>
  <c r="AE93" i="25"/>
  <c r="AD93" i="25"/>
  <c r="AC93" i="25"/>
  <c r="AB93" i="25"/>
  <c r="AA93" i="25"/>
  <c r="Z93" i="25"/>
  <c r="Y93" i="25"/>
  <c r="X93" i="25"/>
  <c r="W93" i="25"/>
  <c r="V93" i="25"/>
  <c r="U93" i="25"/>
  <c r="T93" i="25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AO93" i="25" s="1"/>
  <c r="AP93" i="25" s="1"/>
  <c r="AU93" i="25" s="1"/>
  <c r="C93" i="25"/>
  <c r="AM93" i="25" s="1"/>
  <c r="AN93" i="25" s="1"/>
  <c r="AT93" i="25" s="1"/>
  <c r="AL92" i="25"/>
  <c r="AK92" i="25"/>
  <c r="AJ92" i="25"/>
  <c r="AI92" i="25"/>
  <c r="AH92" i="25"/>
  <c r="AG92" i="25"/>
  <c r="AF92" i="25"/>
  <c r="AE92" i="25"/>
  <c r="AD92" i="25"/>
  <c r="AC92" i="25"/>
  <c r="AB92" i="25"/>
  <c r="AA92" i="25"/>
  <c r="Z92" i="25"/>
  <c r="Y92" i="25"/>
  <c r="X92" i="25"/>
  <c r="W92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AO92" i="25" s="1"/>
  <c r="AP92" i="25" s="1"/>
  <c r="AU92" i="25" s="1"/>
  <c r="C92" i="25"/>
  <c r="AM92" i="25" s="1"/>
  <c r="AN92" i="25" s="1"/>
  <c r="AT92" i="25" s="1"/>
  <c r="AL91" i="25"/>
  <c r="AK91" i="25"/>
  <c r="AJ91" i="25"/>
  <c r="AI91" i="25"/>
  <c r="AH91" i="25"/>
  <c r="AG91" i="25"/>
  <c r="AF91" i="25"/>
  <c r="AE91" i="25"/>
  <c r="AD91" i="25"/>
  <c r="AC91" i="25"/>
  <c r="AB91" i="25"/>
  <c r="AA91" i="25"/>
  <c r="Z91" i="25"/>
  <c r="Y91" i="25"/>
  <c r="X91" i="25"/>
  <c r="W91" i="25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AO91" i="25" s="1"/>
  <c r="AP91" i="25" s="1"/>
  <c r="AU91" i="25" s="1"/>
  <c r="C91" i="25"/>
  <c r="AM91" i="25" s="1"/>
  <c r="AN91" i="25" s="1"/>
  <c r="AT91" i="25" s="1"/>
  <c r="AL89" i="25"/>
  <c r="AK89" i="25"/>
  <c r="AJ89" i="25"/>
  <c r="AI89" i="25"/>
  <c r="AH89" i="25"/>
  <c r="AG89" i="25"/>
  <c r="AF89" i="25"/>
  <c r="AE89" i="25"/>
  <c r="AD89" i="25"/>
  <c r="AC89" i="25"/>
  <c r="AB89" i="25"/>
  <c r="AA89" i="25"/>
  <c r="Z89" i="25"/>
  <c r="Y89" i="25"/>
  <c r="X89" i="25"/>
  <c r="W89" i="25"/>
  <c r="V89" i="25"/>
  <c r="U89" i="25"/>
  <c r="T89" i="25"/>
  <c r="S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AO89" i="25" s="1"/>
  <c r="AP89" i="25" s="1"/>
  <c r="AU89" i="25" s="1"/>
  <c r="C89" i="25"/>
  <c r="AM89" i="25" s="1"/>
  <c r="AN89" i="25" s="1"/>
  <c r="AT89" i="25" s="1"/>
  <c r="AL88" i="25"/>
  <c r="AK88" i="25"/>
  <c r="AJ88" i="25"/>
  <c r="AI88" i="25"/>
  <c r="AH88" i="25"/>
  <c r="AG88" i="25"/>
  <c r="AF88" i="25"/>
  <c r="AE88" i="25"/>
  <c r="AD88" i="25"/>
  <c r="AC88" i="25"/>
  <c r="AB88" i="25"/>
  <c r="AA88" i="25"/>
  <c r="Z88" i="25"/>
  <c r="Y88" i="25"/>
  <c r="X88" i="25"/>
  <c r="W88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AO88" i="25" s="1"/>
  <c r="AP88" i="25" s="1"/>
  <c r="AU88" i="25" s="1"/>
  <c r="C88" i="25"/>
  <c r="AM88" i="25" s="1"/>
  <c r="AN88" i="25" s="1"/>
  <c r="AT88" i="25" s="1"/>
  <c r="AL87" i="25"/>
  <c r="AK87" i="25"/>
  <c r="AJ87" i="25"/>
  <c r="AI87" i="25"/>
  <c r="AH87" i="25"/>
  <c r="AG87" i="25"/>
  <c r="AF87" i="25"/>
  <c r="AE87" i="25"/>
  <c r="AD87" i="25"/>
  <c r="AC87" i="25"/>
  <c r="AB87" i="25"/>
  <c r="AA87" i="25"/>
  <c r="Z87" i="25"/>
  <c r="Y87" i="25"/>
  <c r="X87" i="25"/>
  <c r="W87" i="25"/>
  <c r="V87" i="25"/>
  <c r="U87" i="25"/>
  <c r="T87" i="25"/>
  <c r="S87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AO87" i="25" s="1"/>
  <c r="AP87" i="25" s="1"/>
  <c r="AU87" i="25" s="1"/>
  <c r="C87" i="25"/>
  <c r="AM87" i="25" s="1"/>
  <c r="AN87" i="25" s="1"/>
  <c r="AT87" i="25" s="1"/>
  <c r="AL86" i="25"/>
  <c r="AK86" i="25"/>
  <c r="AJ86" i="25"/>
  <c r="AI86" i="25"/>
  <c r="AH86" i="25"/>
  <c r="AG86" i="25"/>
  <c r="AF86" i="25"/>
  <c r="AE86" i="25"/>
  <c r="AD86" i="25"/>
  <c r="AC86" i="25"/>
  <c r="AB86" i="25"/>
  <c r="AA86" i="25"/>
  <c r="Z86" i="25"/>
  <c r="Y86" i="25"/>
  <c r="X86" i="25"/>
  <c r="W86" i="25"/>
  <c r="V86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AO86" i="25" s="1"/>
  <c r="AP86" i="25" s="1"/>
  <c r="AU86" i="25" s="1"/>
  <c r="C86" i="25"/>
  <c r="AM86" i="25" s="1"/>
  <c r="AN86" i="25" s="1"/>
  <c r="AT86" i="25" s="1"/>
  <c r="AL85" i="25"/>
  <c r="AK85" i="25"/>
  <c r="AJ85" i="25"/>
  <c r="AI85" i="25"/>
  <c r="AH85" i="25"/>
  <c r="AG85" i="25"/>
  <c r="AF85" i="25"/>
  <c r="AE85" i="25"/>
  <c r="AD85" i="25"/>
  <c r="AC85" i="25"/>
  <c r="AB85" i="25"/>
  <c r="AA85" i="25"/>
  <c r="Z85" i="25"/>
  <c r="Y85" i="25"/>
  <c r="X85" i="25"/>
  <c r="W85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AO85" i="25" s="1"/>
  <c r="AP85" i="25" s="1"/>
  <c r="AU85" i="25" s="1"/>
  <c r="C85" i="25"/>
  <c r="AM85" i="25" s="1"/>
  <c r="AN85" i="25" s="1"/>
  <c r="AT85" i="25" s="1"/>
  <c r="AL84" i="25"/>
  <c r="AK84" i="25"/>
  <c r="AJ84" i="25"/>
  <c r="AI84" i="25"/>
  <c r="AH84" i="25"/>
  <c r="AG84" i="25"/>
  <c r="AF84" i="25"/>
  <c r="AE84" i="25"/>
  <c r="AD84" i="25"/>
  <c r="AC84" i="25"/>
  <c r="AB84" i="25"/>
  <c r="AA84" i="25"/>
  <c r="Z84" i="25"/>
  <c r="Y84" i="25"/>
  <c r="X84" i="25"/>
  <c r="W84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AO84" i="25" s="1"/>
  <c r="AP84" i="25" s="1"/>
  <c r="AU84" i="25" s="1"/>
  <c r="C84" i="25"/>
  <c r="AM84" i="25" s="1"/>
  <c r="AN84" i="25" s="1"/>
  <c r="AT84" i="25" s="1"/>
  <c r="AL83" i="25"/>
  <c r="AK83" i="25"/>
  <c r="AJ83" i="25"/>
  <c r="AI83" i="25"/>
  <c r="AH83" i="25"/>
  <c r="AG83" i="25"/>
  <c r="AF83" i="25"/>
  <c r="AE83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AO83" i="25" s="1"/>
  <c r="AP83" i="25" s="1"/>
  <c r="AU83" i="25" s="1"/>
  <c r="C83" i="25"/>
  <c r="AM83" i="25" s="1"/>
  <c r="AN83" i="25" s="1"/>
  <c r="AT83" i="25" s="1"/>
  <c r="AL82" i="25"/>
  <c r="AK82" i="25"/>
  <c r="AJ82" i="25"/>
  <c r="AI82" i="25"/>
  <c r="AH82" i="25"/>
  <c r="AG82" i="25"/>
  <c r="AF82" i="25"/>
  <c r="AE82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AO82" i="25" s="1"/>
  <c r="AP82" i="25" s="1"/>
  <c r="AU82" i="25" s="1"/>
  <c r="C82" i="25"/>
  <c r="AM82" i="25" s="1"/>
  <c r="AN82" i="25" s="1"/>
  <c r="AT82" i="25" s="1"/>
  <c r="AL81" i="25"/>
  <c r="AK81" i="25"/>
  <c r="AJ81" i="25"/>
  <c r="AI81" i="25"/>
  <c r="AH81" i="25"/>
  <c r="AG81" i="25"/>
  <c r="AF81" i="25"/>
  <c r="AE81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AO81" i="25" s="1"/>
  <c r="AP81" i="25" s="1"/>
  <c r="AU81" i="25" s="1"/>
  <c r="C81" i="25"/>
  <c r="AM81" i="25" s="1"/>
  <c r="AN81" i="25" s="1"/>
  <c r="AT81" i="25" s="1"/>
  <c r="AL80" i="25"/>
  <c r="AK80" i="25"/>
  <c r="AJ80" i="25"/>
  <c r="AI80" i="25"/>
  <c r="AH80" i="25"/>
  <c r="AG80" i="25"/>
  <c r="AF80" i="25"/>
  <c r="AE80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AO80" i="25" s="1"/>
  <c r="AP80" i="25" s="1"/>
  <c r="AU80" i="25" s="1"/>
  <c r="C80" i="25"/>
  <c r="AM80" i="25" s="1"/>
  <c r="AN80" i="25" s="1"/>
  <c r="AT80" i="25" s="1"/>
  <c r="AL79" i="25"/>
  <c r="AK79" i="25"/>
  <c r="AJ79" i="25"/>
  <c r="AI79" i="25"/>
  <c r="AH79" i="25"/>
  <c r="AG79" i="25"/>
  <c r="AF79" i="25"/>
  <c r="AE79" i="25"/>
  <c r="AD79" i="25"/>
  <c r="AC79" i="25"/>
  <c r="AB79" i="25"/>
  <c r="AA79" i="25"/>
  <c r="Z79" i="25"/>
  <c r="Y79" i="25"/>
  <c r="X79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AO79" i="25" s="1"/>
  <c r="AP79" i="25" s="1"/>
  <c r="AU79" i="25" s="1"/>
  <c r="C79" i="25"/>
  <c r="AM79" i="25" s="1"/>
  <c r="AN79" i="25" s="1"/>
  <c r="AT79" i="25" s="1"/>
  <c r="AL78" i="25"/>
  <c r="AK78" i="25"/>
  <c r="AJ78" i="25"/>
  <c r="AI78" i="25"/>
  <c r="AH78" i="25"/>
  <c r="AG78" i="25"/>
  <c r="AF78" i="25"/>
  <c r="AE78" i="25"/>
  <c r="AD78" i="25"/>
  <c r="AC78" i="25"/>
  <c r="AB78" i="25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AO78" i="25" s="1"/>
  <c r="AP78" i="25" s="1"/>
  <c r="AU78" i="25" s="1"/>
  <c r="C78" i="25"/>
  <c r="AM78" i="25" s="1"/>
  <c r="AN78" i="25" s="1"/>
  <c r="AT78" i="25" s="1"/>
  <c r="AL77" i="25"/>
  <c r="AK77" i="25"/>
  <c r="AJ77" i="25"/>
  <c r="AI77" i="25"/>
  <c r="AH77" i="25"/>
  <c r="AG77" i="25"/>
  <c r="AF77" i="25"/>
  <c r="AE77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AO77" i="25" s="1"/>
  <c r="AP77" i="25" s="1"/>
  <c r="AU77" i="25" s="1"/>
  <c r="C77" i="25"/>
  <c r="AM77" i="25" s="1"/>
  <c r="AN77" i="25" s="1"/>
  <c r="AT77" i="25" s="1"/>
  <c r="AL76" i="25"/>
  <c r="AK76" i="25"/>
  <c r="AJ76" i="25"/>
  <c r="AI76" i="25"/>
  <c r="AH76" i="25"/>
  <c r="AG76" i="25"/>
  <c r="AF76" i="25"/>
  <c r="AE76" i="25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AO76" i="25" s="1"/>
  <c r="AP76" i="25" s="1"/>
  <c r="AU76" i="25" s="1"/>
  <c r="C76" i="25"/>
  <c r="AM76" i="25" s="1"/>
  <c r="AN76" i="25" s="1"/>
  <c r="AT76" i="25" s="1"/>
  <c r="AL75" i="25"/>
  <c r="AK75" i="25"/>
  <c r="AJ75" i="25"/>
  <c r="AI75" i="25"/>
  <c r="AH75" i="25"/>
  <c r="AG75" i="25"/>
  <c r="AF75" i="25"/>
  <c r="AE75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AO75" i="25" s="1"/>
  <c r="AP75" i="25" s="1"/>
  <c r="AU75" i="25" s="1"/>
  <c r="C75" i="25"/>
  <c r="AM75" i="25" s="1"/>
  <c r="AN75" i="25" s="1"/>
  <c r="AT75" i="25" s="1"/>
  <c r="AL74" i="25"/>
  <c r="AK74" i="25"/>
  <c r="AJ74" i="25"/>
  <c r="AI74" i="25"/>
  <c r="AH74" i="25"/>
  <c r="AG74" i="25"/>
  <c r="AF74" i="25"/>
  <c r="AE74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AO74" i="25" s="1"/>
  <c r="AP74" i="25" s="1"/>
  <c r="AU74" i="25" s="1"/>
  <c r="C74" i="25"/>
  <c r="AM74" i="25" s="1"/>
  <c r="AN74" i="25" s="1"/>
  <c r="AT74" i="25" s="1"/>
  <c r="AL73" i="25"/>
  <c r="AK73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AO73" i="25" s="1"/>
  <c r="AP73" i="25" s="1"/>
  <c r="AU73" i="25" s="1"/>
  <c r="C73" i="25"/>
  <c r="AM73" i="25" s="1"/>
  <c r="AN73" i="25" s="1"/>
  <c r="AT73" i="25" s="1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AO71" i="25" s="1"/>
  <c r="AP71" i="25" s="1"/>
  <c r="AU71" i="25" s="1"/>
  <c r="C71" i="25"/>
  <c r="AM71" i="25" s="1"/>
  <c r="AN71" i="25" s="1"/>
  <c r="AT71" i="25" s="1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AO70" i="25" s="1"/>
  <c r="AP70" i="25" s="1"/>
  <c r="AU70" i="25" s="1"/>
  <c r="C70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AO69" i="25" s="1"/>
  <c r="AP69" i="25" s="1"/>
  <c r="AU69" i="25" s="1"/>
  <c r="C69" i="25"/>
  <c r="AM69" i="25" s="1"/>
  <c r="AN69" i="25" s="1"/>
  <c r="AT69" i="25" s="1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AO68" i="25" s="1"/>
  <c r="AP68" i="25" s="1"/>
  <c r="AU68" i="25" s="1"/>
  <c r="C68" i="25"/>
  <c r="AM68" i="25" s="1"/>
  <c r="AN68" i="25" s="1"/>
  <c r="AT68" i="25" s="1"/>
  <c r="AL67" i="25"/>
  <c r="AK67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AO67" i="25" s="1"/>
  <c r="AP67" i="25" s="1"/>
  <c r="AU67" i="25" s="1"/>
  <c r="C67" i="25"/>
  <c r="AM67" i="25" s="1"/>
  <c r="AN67" i="25" s="1"/>
  <c r="AT67" i="25" s="1"/>
  <c r="AL66" i="25"/>
  <c r="AK66" i="25"/>
  <c r="AJ66" i="25"/>
  <c r="AI66" i="25"/>
  <c r="AH66" i="25"/>
  <c r="AG66" i="25"/>
  <c r="AF66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AO66" i="25" s="1"/>
  <c r="AP66" i="25" s="1"/>
  <c r="AU66" i="25" s="1"/>
  <c r="C66" i="25"/>
  <c r="AM66" i="25" s="1"/>
  <c r="AN66" i="25" s="1"/>
  <c r="AT66" i="25" s="1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AO65" i="25" s="1"/>
  <c r="AP65" i="25" s="1"/>
  <c r="AU65" i="25" s="1"/>
  <c r="C65" i="25"/>
  <c r="AM65" i="25" s="1"/>
  <c r="AN65" i="25" s="1"/>
  <c r="AT65" i="25" s="1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AO64" i="25" s="1"/>
  <c r="AP64" i="25" s="1"/>
  <c r="AU64" i="25" s="1"/>
  <c r="C64" i="25"/>
  <c r="AM64" i="25" s="1"/>
  <c r="AN64" i="25" s="1"/>
  <c r="AT64" i="25" s="1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AO63" i="25" s="1"/>
  <c r="AP63" i="25" s="1"/>
  <c r="AU63" i="25" s="1"/>
  <c r="C63" i="25"/>
  <c r="AM63" i="25" s="1"/>
  <c r="AN63" i="25" s="1"/>
  <c r="AT63" i="25" s="1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AO62" i="25" s="1"/>
  <c r="AP62" i="25" s="1"/>
  <c r="AU62" i="25" s="1"/>
  <c r="C62" i="25"/>
  <c r="AM62" i="25" s="1"/>
  <c r="AN62" i="25" s="1"/>
  <c r="AT62" i="25" s="1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AO61" i="25" s="1"/>
  <c r="AP61" i="25" s="1"/>
  <c r="AU61" i="25" s="1"/>
  <c r="C61" i="25"/>
  <c r="AM61" i="25" s="1"/>
  <c r="AN61" i="25" s="1"/>
  <c r="AT61" i="25" s="1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AO60" i="25" s="1"/>
  <c r="AP60" i="25" s="1"/>
  <c r="AU60" i="25" s="1"/>
  <c r="C60" i="25"/>
  <c r="AM60" i="25" s="1"/>
  <c r="AN60" i="25" s="1"/>
  <c r="AT60" i="25" s="1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AO59" i="25" s="1"/>
  <c r="AP59" i="25" s="1"/>
  <c r="AU59" i="25" s="1"/>
  <c r="C59" i="25"/>
  <c r="AM59" i="25" s="1"/>
  <c r="AN59" i="25" s="1"/>
  <c r="AT59" i="25" s="1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AO56" i="25" s="1"/>
  <c r="AP56" i="25" s="1"/>
  <c r="AU56" i="25" s="1"/>
  <c r="C56" i="25"/>
  <c r="AM56" i="25" s="1"/>
  <c r="AN56" i="25" s="1"/>
  <c r="AT56" i="25" s="1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AO55" i="25" s="1"/>
  <c r="AP55" i="25" s="1"/>
  <c r="AU55" i="25" s="1"/>
  <c r="C55" i="25"/>
  <c r="AM55" i="25" s="1"/>
  <c r="AN55" i="25" s="1"/>
  <c r="AT55" i="25" s="1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AO54" i="25" s="1"/>
  <c r="AP54" i="25" s="1"/>
  <c r="AU54" i="25" s="1"/>
  <c r="C54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AO53" i="25" s="1"/>
  <c r="AP53" i="25" s="1"/>
  <c r="AU53" i="25" s="1"/>
  <c r="C53" i="25"/>
  <c r="AM53" i="25" s="1"/>
  <c r="AN53" i="25" s="1"/>
  <c r="AT53" i="25" s="1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AO52" i="25" s="1"/>
  <c r="AP52" i="25" s="1"/>
  <c r="AU52" i="25" s="1"/>
  <c r="C52" i="25"/>
  <c r="AM52" i="25" s="1"/>
  <c r="AN52" i="25" s="1"/>
  <c r="AT52" i="25" s="1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AO51" i="25" s="1"/>
  <c r="AP51" i="25" s="1"/>
  <c r="AU51" i="25" s="1"/>
  <c r="C51" i="25"/>
  <c r="AM51" i="25" s="1"/>
  <c r="AN51" i="25" s="1"/>
  <c r="AT51" i="25" s="1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AO50" i="25" s="1"/>
  <c r="AP50" i="25" s="1"/>
  <c r="AU50" i="25" s="1"/>
  <c r="C50" i="25"/>
  <c r="AM50" i="25" s="1"/>
  <c r="AN50" i="25" s="1"/>
  <c r="AT50" i="25" s="1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AO49" i="25" s="1"/>
  <c r="AP49" i="25" s="1"/>
  <c r="AU49" i="25" s="1"/>
  <c r="C49" i="25"/>
  <c r="AM49" i="25" s="1"/>
  <c r="AN49" i="25" s="1"/>
  <c r="AT49" i="25" s="1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AO48" i="25" s="1"/>
  <c r="AP48" i="25" s="1"/>
  <c r="AU48" i="25" s="1"/>
  <c r="C48" i="25"/>
  <c r="AM48" i="25" s="1"/>
  <c r="AN48" i="25" s="1"/>
  <c r="AT48" i="25" s="1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AO47" i="25" s="1"/>
  <c r="AP47" i="25" s="1"/>
  <c r="AU47" i="25" s="1"/>
  <c r="C47" i="25"/>
  <c r="AM47" i="25" s="1"/>
  <c r="AN47" i="25" s="1"/>
  <c r="AT47" i="25" s="1"/>
  <c r="AL46" i="25"/>
  <c r="AK46" i="25"/>
  <c r="AJ46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AO46" i="25" s="1"/>
  <c r="AP46" i="25" s="1"/>
  <c r="AU46" i="25" s="1"/>
  <c r="C46" i="25"/>
  <c r="AM46" i="25" s="1"/>
  <c r="AN46" i="25" s="1"/>
  <c r="AT46" i="25" s="1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AO45" i="25" s="1"/>
  <c r="AP45" i="25" s="1"/>
  <c r="AU45" i="25" s="1"/>
  <c r="C45" i="25"/>
  <c r="AM45" i="25" s="1"/>
  <c r="AN45" i="25" s="1"/>
  <c r="AT45" i="25" s="1"/>
  <c r="AL44" i="25"/>
  <c r="AK44" i="25"/>
  <c r="AJ44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AM44" i="25" s="1"/>
  <c r="AN44" i="25" s="1"/>
  <c r="AT44" i="25" s="1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AO43" i="25" s="1"/>
  <c r="AP43" i="25" s="1"/>
  <c r="AU43" i="25" s="1"/>
  <c r="C43" i="25"/>
  <c r="AM43" i="25" s="1"/>
  <c r="AN43" i="25" s="1"/>
  <c r="AT43" i="25" s="1"/>
  <c r="AL42" i="25"/>
  <c r="AK42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AO42" i="25" s="1"/>
  <c r="AP42" i="25" s="1"/>
  <c r="AU42" i="25" s="1"/>
  <c r="C42" i="25"/>
  <c r="AM42" i="25" s="1"/>
  <c r="AN42" i="25" s="1"/>
  <c r="AT42" i="25" s="1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AO41" i="25" s="1"/>
  <c r="AP41" i="25" s="1"/>
  <c r="AU41" i="25" s="1"/>
  <c r="C41" i="25"/>
  <c r="AM41" i="25" s="1"/>
  <c r="AN41" i="25" s="1"/>
  <c r="AT41" i="25" s="1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AO39" i="25" s="1"/>
  <c r="AP39" i="25" s="1"/>
  <c r="AU39" i="25" s="1"/>
  <c r="C39" i="25"/>
  <c r="AM39" i="25" s="1"/>
  <c r="AN39" i="25" s="1"/>
  <c r="AT39" i="25" s="1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AO38" i="25" s="1"/>
  <c r="AP38" i="25" s="1"/>
  <c r="AU38" i="25" s="1"/>
  <c r="C38" i="25"/>
  <c r="AM38" i="25" s="1"/>
  <c r="AN38" i="25" s="1"/>
  <c r="AT38" i="25" s="1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AQ37" i="25" s="1"/>
  <c r="AR37" i="25" s="1"/>
  <c r="M37" i="25"/>
  <c r="L37" i="25"/>
  <c r="K37" i="25"/>
  <c r="J37" i="25"/>
  <c r="I37" i="25"/>
  <c r="H37" i="25"/>
  <c r="G37" i="25"/>
  <c r="F37" i="25"/>
  <c r="E37" i="25"/>
  <c r="D37" i="25"/>
  <c r="AO37" i="25" s="1"/>
  <c r="AP37" i="25" s="1"/>
  <c r="AU37" i="25" s="1"/>
  <c r="C37" i="25"/>
  <c r="AM37" i="25" s="1"/>
  <c r="AN37" i="25" s="1"/>
  <c r="AT37" i="25" s="1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AO36" i="25" s="1"/>
  <c r="AP36" i="25" s="1"/>
  <c r="AU36" i="25" s="1"/>
  <c r="C36" i="25"/>
  <c r="AM36" i="25" s="1"/>
  <c r="AN36" i="25" s="1"/>
  <c r="AT36" i="25" s="1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AO35" i="25" s="1"/>
  <c r="AP35" i="25" s="1"/>
  <c r="AU35" i="25" s="1"/>
  <c r="C35" i="25"/>
  <c r="AM35" i="25" s="1"/>
  <c r="AN35" i="25" s="1"/>
  <c r="AT35" i="25" s="1"/>
  <c r="AL33" i="25"/>
  <c r="AK33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AO33" i="25" s="1"/>
  <c r="AP33" i="25" s="1"/>
  <c r="AU33" i="25" s="1"/>
  <c r="C33" i="25"/>
  <c r="AM33" i="25" s="1"/>
  <c r="AN33" i="25" s="1"/>
  <c r="AT33" i="25" s="1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AO32" i="25" s="1"/>
  <c r="AP32" i="25" s="1"/>
  <c r="AU32" i="25" s="1"/>
  <c r="C32" i="25"/>
  <c r="AM32" i="25" s="1"/>
  <c r="AN32" i="25" s="1"/>
  <c r="AT32" i="25" s="1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AO31" i="25" s="1"/>
  <c r="AP31" i="25" s="1"/>
  <c r="AU31" i="25" s="1"/>
  <c r="C31" i="25"/>
  <c r="AM31" i="25" s="1"/>
  <c r="AN31" i="25" s="1"/>
  <c r="AT31" i="25" s="1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AO30" i="25" s="1"/>
  <c r="AP30" i="25" s="1"/>
  <c r="AU30" i="25" s="1"/>
  <c r="C30" i="25"/>
  <c r="AM30" i="25" s="1"/>
  <c r="AN30" i="25" s="1"/>
  <c r="AT30" i="25" s="1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AO29" i="25" s="1"/>
  <c r="AP29" i="25" s="1"/>
  <c r="AU29" i="25" s="1"/>
  <c r="C29" i="25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AO28" i="25" s="1"/>
  <c r="AP28" i="25" s="1"/>
  <c r="AU28" i="25" s="1"/>
  <c r="C28" i="25"/>
  <c r="AM28" i="25" s="1"/>
  <c r="AN28" i="25" s="1"/>
  <c r="AT28" i="25" s="1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AO27" i="25" s="1"/>
  <c r="AP27" i="25" s="1"/>
  <c r="AU27" i="25" s="1"/>
  <c r="C27" i="25"/>
  <c r="AM27" i="25" s="1"/>
  <c r="AN27" i="25" s="1"/>
  <c r="AT27" i="25" s="1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AO25" i="25" s="1"/>
  <c r="AP25" i="25" s="1"/>
  <c r="AU25" i="25" s="1"/>
  <c r="C25" i="25"/>
  <c r="AM25" i="25" s="1"/>
  <c r="AN25" i="25" s="1"/>
  <c r="AT25" i="25" s="1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AO24" i="25" s="1"/>
  <c r="AP24" i="25" s="1"/>
  <c r="AU24" i="25" s="1"/>
  <c r="C24" i="25"/>
  <c r="AM24" i="25" s="1"/>
  <c r="AN24" i="25" s="1"/>
  <c r="AT24" i="25" s="1"/>
  <c r="AL23" i="25"/>
  <c r="AK23" i="25"/>
  <c r="AJ23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AO23" i="25" s="1"/>
  <c r="AP23" i="25" s="1"/>
  <c r="AU23" i="25" s="1"/>
  <c r="C23" i="25"/>
  <c r="AM23" i="25" s="1"/>
  <c r="AN23" i="25" s="1"/>
  <c r="AT23" i="25" s="1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AO22" i="25" s="1"/>
  <c r="C22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AL19" i="25"/>
  <c r="AK19" i="25"/>
  <c r="AJ19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AK16" i="25"/>
  <c r="AI16" i="25"/>
  <c r="AG16" i="25"/>
  <c r="AE16" i="25"/>
  <c r="AC16" i="25"/>
  <c r="AA16" i="25"/>
  <c r="Y16" i="25"/>
  <c r="W16" i="25"/>
  <c r="U16" i="25"/>
  <c r="S16" i="25"/>
  <c r="Q16" i="25"/>
  <c r="M16" i="25"/>
  <c r="K16" i="25"/>
  <c r="I16" i="25"/>
  <c r="G16" i="25"/>
  <c r="E16" i="25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AO93" i="24"/>
  <c r="AP93" i="24" s="1"/>
  <c r="AU93" i="24" s="1"/>
  <c r="AM93" i="24"/>
  <c r="AN93" i="24" s="1"/>
  <c r="AT93" i="24" s="1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AO92" i="24"/>
  <c r="AP92" i="24" s="1"/>
  <c r="AU92" i="24" s="1"/>
  <c r="AM92" i="24"/>
  <c r="AN92" i="24" s="1"/>
  <c r="AT92" i="24" s="1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S91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AO91" i="24"/>
  <c r="AP91" i="24" s="1"/>
  <c r="AU91" i="24" s="1"/>
  <c r="AM91" i="24"/>
  <c r="AN91" i="24" s="1"/>
  <c r="AT91" i="24" s="1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AO89" i="24"/>
  <c r="AP89" i="24" s="1"/>
  <c r="AU89" i="24" s="1"/>
  <c r="AM89" i="24"/>
  <c r="AN89" i="24" s="1"/>
  <c r="AT89" i="24" s="1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AO88" i="24"/>
  <c r="AP88" i="24" s="1"/>
  <c r="AU88" i="24" s="1"/>
  <c r="AM88" i="24"/>
  <c r="AN88" i="24" s="1"/>
  <c r="AT88" i="24" s="1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AO87" i="24"/>
  <c r="AP87" i="24" s="1"/>
  <c r="AU87" i="24" s="1"/>
  <c r="AM87" i="24"/>
  <c r="AN87" i="24" s="1"/>
  <c r="AT87" i="24" s="1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AO86" i="24"/>
  <c r="AP86" i="24" s="1"/>
  <c r="AU86" i="24" s="1"/>
  <c r="AM86" i="24"/>
  <c r="AN86" i="24" s="1"/>
  <c r="AT86" i="24" s="1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AO85" i="24"/>
  <c r="AP85" i="24" s="1"/>
  <c r="AU85" i="24" s="1"/>
  <c r="AM85" i="24"/>
  <c r="AN85" i="24" s="1"/>
  <c r="AT85" i="24" s="1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AO84" i="24"/>
  <c r="AP84" i="24" s="1"/>
  <c r="AU84" i="24" s="1"/>
  <c r="AM84" i="24"/>
  <c r="AN84" i="24" s="1"/>
  <c r="AT84" i="24" s="1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AO83" i="24"/>
  <c r="AP83" i="24" s="1"/>
  <c r="AU83" i="24" s="1"/>
  <c r="AM83" i="24"/>
  <c r="AN83" i="24" s="1"/>
  <c r="AT83" i="24" s="1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AO82" i="24"/>
  <c r="AP82" i="24" s="1"/>
  <c r="AU82" i="24" s="1"/>
  <c r="AM82" i="24"/>
  <c r="AN82" i="24" s="1"/>
  <c r="AT82" i="24" s="1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AO81" i="24"/>
  <c r="AM81" i="24"/>
  <c r="AN81" i="24" s="1"/>
  <c r="AT81" i="24" s="1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AO80" i="24"/>
  <c r="AP80" i="24" s="1"/>
  <c r="AU80" i="24" s="1"/>
  <c r="AM80" i="24"/>
  <c r="AN80" i="24" s="1"/>
  <c r="AT80" i="24" s="1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AO79" i="24"/>
  <c r="AP79" i="24" s="1"/>
  <c r="AU79" i="24" s="1"/>
  <c r="AM79" i="24"/>
  <c r="AN79" i="24" s="1"/>
  <c r="AT79" i="24" s="1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AO78" i="24"/>
  <c r="AP78" i="24" s="1"/>
  <c r="AU78" i="24" s="1"/>
  <c r="AM78" i="24"/>
  <c r="AN78" i="24" s="1"/>
  <c r="AT78" i="24" s="1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AO77" i="24"/>
  <c r="AP77" i="24" s="1"/>
  <c r="AU77" i="24" s="1"/>
  <c r="AM77" i="24"/>
  <c r="AN77" i="24" s="1"/>
  <c r="AT77" i="24" s="1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AO76" i="24"/>
  <c r="AP76" i="24" s="1"/>
  <c r="AU76" i="24" s="1"/>
  <c r="AM76" i="24"/>
  <c r="AN76" i="24" s="1"/>
  <c r="AT76" i="24" s="1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AO75" i="24"/>
  <c r="AP75" i="24" s="1"/>
  <c r="AU75" i="24" s="1"/>
  <c r="AM75" i="24"/>
  <c r="AN75" i="24" s="1"/>
  <c r="AT75" i="24" s="1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AO74" i="24"/>
  <c r="AP74" i="24" s="1"/>
  <c r="AU74" i="24" s="1"/>
  <c r="AM74" i="24"/>
  <c r="AN74" i="24" s="1"/>
  <c r="AT74" i="24" s="1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AO73" i="24"/>
  <c r="AP73" i="24" s="1"/>
  <c r="AU73" i="24" s="1"/>
  <c r="AM73" i="24"/>
  <c r="AN73" i="24" s="1"/>
  <c r="AT73" i="24" s="1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R71" i="24"/>
  <c r="Q71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AO71" i="24"/>
  <c r="AP71" i="24" s="1"/>
  <c r="AU71" i="24" s="1"/>
  <c r="AM71" i="24"/>
  <c r="AN71" i="24" s="1"/>
  <c r="AT71" i="24" s="1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AO70" i="24"/>
  <c r="AP70" i="24" s="1"/>
  <c r="AU70" i="24" s="1"/>
  <c r="AM70" i="24"/>
  <c r="AT70" i="24" s="1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AO69" i="24"/>
  <c r="AP69" i="24" s="1"/>
  <c r="AU69" i="24" s="1"/>
  <c r="AM69" i="24"/>
  <c r="AN69" i="24" s="1"/>
  <c r="AT69" i="24" s="1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AO68" i="24"/>
  <c r="AP68" i="24" s="1"/>
  <c r="AU68" i="24" s="1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AO67" i="24"/>
  <c r="AP67" i="24" s="1"/>
  <c r="AU67" i="24" s="1"/>
  <c r="AM67" i="24"/>
  <c r="AN67" i="24" s="1"/>
  <c r="AT67" i="24" s="1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AM66" i="24" s="1"/>
  <c r="AN66" i="24" s="1"/>
  <c r="AT66" i="24" s="1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AO65" i="24"/>
  <c r="AP65" i="24" s="1"/>
  <c r="AU65" i="24" s="1"/>
  <c r="AM65" i="24"/>
  <c r="AN65" i="24" s="1"/>
  <c r="AT65" i="24" s="1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AO64" i="24"/>
  <c r="AP64" i="24" s="1"/>
  <c r="AU64" i="24" s="1"/>
  <c r="AM64" i="24"/>
  <c r="AN64" i="24" s="1"/>
  <c r="AT64" i="24" s="1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AO63" i="24"/>
  <c r="AP63" i="24" s="1"/>
  <c r="AU63" i="24" s="1"/>
  <c r="AM63" i="24"/>
  <c r="AN63" i="24" s="1"/>
  <c r="AT63" i="24" s="1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AO61" i="24"/>
  <c r="AP61" i="24" s="1"/>
  <c r="AU61" i="24" s="1"/>
  <c r="AM61" i="24"/>
  <c r="AN61" i="24" s="1"/>
  <c r="AT61" i="24" s="1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AO60" i="24"/>
  <c r="AP60" i="24" s="1"/>
  <c r="AU60" i="24" s="1"/>
  <c r="AM60" i="24"/>
  <c r="AN60" i="24" s="1"/>
  <c r="AT60" i="24" s="1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AO59" i="24"/>
  <c r="AP59" i="24" s="1"/>
  <c r="AU59" i="24" s="1"/>
  <c r="AM59" i="24"/>
  <c r="AN59" i="24" s="1"/>
  <c r="AT59" i="24" s="1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AO56" i="24"/>
  <c r="AP56" i="24" s="1"/>
  <c r="AU56" i="24" s="1"/>
  <c r="AM56" i="24"/>
  <c r="AN56" i="24" s="1"/>
  <c r="AT56" i="24" s="1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AO55" i="24"/>
  <c r="AP55" i="24" s="1"/>
  <c r="AU55" i="24" s="1"/>
  <c r="AM55" i="24"/>
  <c r="AN55" i="24" s="1"/>
  <c r="AT55" i="24" s="1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O54" i="24"/>
  <c r="AP54" i="24" s="1"/>
  <c r="AU54" i="24" s="1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AO53" i="24"/>
  <c r="AP53" i="24" s="1"/>
  <c r="AU53" i="24" s="1"/>
  <c r="AM53" i="24"/>
  <c r="AN53" i="24" s="1"/>
  <c r="AT53" i="24" s="1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AO52" i="24"/>
  <c r="AP52" i="24" s="1"/>
  <c r="AU52" i="24" s="1"/>
  <c r="AM52" i="24"/>
  <c r="AN52" i="24" s="1"/>
  <c r="AT52" i="24" s="1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O51" i="24"/>
  <c r="AP51" i="24" s="1"/>
  <c r="AU51" i="24" s="1"/>
  <c r="AM51" i="24"/>
  <c r="AN51" i="24" s="1"/>
  <c r="AT51" i="24" s="1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AO50" i="24"/>
  <c r="AP50" i="24" s="1"/>
  <c r="AU50" i="24" s="1"/>
  <c r="AM50" i="24"/>
  <c r="AN50" i="24" s="1"/>
  <c r="AT50" i="24" s="1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AO49" i="24"/>
  <c r="AP49" i="24" s="1"/>
  <c r="AU49" i="24" s="1"/>
  <c r="AM49" i="24"/>
  <c r="AN49" i="24" s="1"/>
  <c r="AT49" i="24" s="1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O48" i="24"/>
  <c r="AP48" i="24" s="1"/>
  <c r="AU48" i="24" s="1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AM47" i="24" s="1"/>
  <c r="AN47" i="24" s="1"/>
  <c r="AT47" i="24" s="1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AO46" i="24" s="1"/>
  <c r="AP46" i="24" s="1"/>
  <c r="AU46" i="24" s="1"/>
  <c r="E46" i="24"/>
  <c r="AM46" i="24" s="1"/>
  <c r="AN46" i="24" s="1"/>
  <c r="AT46" i="24" s="1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AO45" i="24"/>
  <c r="AP45" i="24" s="1"/>
  <c r="AU45" i="24" s="1"/>
  <c r="AM45" i="24"/>
  <c r="AN45" i="24" s="1"/>
  <c r="AT45" i="24" s="1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AO44" i="24" s="1"/>
  <c r="AP44" i="24" s="1"/>
  <c r="AU44" i="24" s="1"/>
  <c r="E44" i="24"/>
  <c r="AM44" i="24" s="1"/>
  <c r="AN44" i="24" s="1"/>
  <c r="AT44" i="24" s="1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AO43" i="24"/>
  <c r="AP43" i="24" s="1"/>
  <c r="AU43" i="24" s="1"/>
  <c r="AM43" i="24"/>
  <c r="AN43" i="24" s="1"/>
  <c r="AT43" i="24" s="1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AO42" i="24" s="1"/>
  <c r="AP42" i="24" s="1"/>
  <c r="AU42" i="24" s="1"/>
  <c r="E42" i="24"/>
  <c r="AM42" i="24" s="1"/>
  <c r="AN42" i="24" s="1"/>
  <c r="AT42" i="24" s="1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AO41" i="24" s="1"/>
  <c r="AP41" i="24" s="1"/>
  <c r="AU41" i="24" s="1"/>
  <c r="E41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AO39" i="24" s="1"/>
  <c r="AP39" i="24" s="1"/>
  <c r="AU39" i="24" s="1"/>
  <c r="E39" i="24"/>
  <c r="AM39" i="24" s="1"/>
  <c r="AN39" i="24" s="1"/>
  <c r="AT39" i="24" s="1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AM38" i="24" s="1"/>
  <c r="AN38" i="24" s="1"/>
  <c r="AT38" i="24" s="1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AQ37" i="24" s="1"/>
  <c r="AR37" i="24" s="1"/>
  <c r="M37" i="24"/>
  <c r="L37" i="24"/>
  <c r="K37" i="24"/>
  <c r="J37" i="24"/>
  <c r="I37" i="24"/>
  <c r="H37" i="24"/>
  <c r="G37" i="24"/>
  <c r="F37" i="24"/>
  <c r="E37" i="24"/>
  <c r="AO37" i="24"/>
  <c r="AP37" i="24" s="1"/>
  <c r="AU37" i="24" s="1"/>
  <c r="AM37" i="24"/>
  <c r="AN37" i="24" s="1"/>
  <c r="AT37" i="24" s="1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AO36" i="24" s="1"/>
  <c r="AP36" i="24" s="1"/>
  <c r="AU36" i="24" s="1"/>
  <c r="E36" i="24"/>
  <c r="AM36" i="24" s="1"/>
  <c r="AN36" i="24" s="1"/>
  <c r="AT36" i="24" s="1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AM35" i="24" s="1"/>
  <c r="AN35" i="24" s="1"/>
  <c r="AT35" i="24" s="1"/>
  <c r="AO35" i="24"/>
  <c r="AP35" i="24" s="1"/>
  <c r="AU35" i="24" s="1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AO33" i="24" s="1"/>
  <c r="AP33" i="24" s="1"/>
  <c r="AU33" i="24" s="1"/>
  <c r="E33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AO32" i="24"/>
  <c r="AP32" i="24" s="1"/>
  <c r="AU32" i="24" s="1"/>
  <c r="AM32" i="24"/>
  <c r="AN32" i="24" s="1"/>
  <c r="AT32" i="24" s="1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AO31" i="24"/>
  <c r="AP31" i="24" s="1"/>
  <c r="AU31" i="24" s="1"/>
  <c r="AM31" i="24"/>
  <c r="AN31" i="24" s="1"/>
  <c r="AT31" i="24" s="1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AO30" i="24" s="1"/>
  <c r="AP30" i="24" s="1"/>
  <c r="AU30" i="24" s="1"/>
  <c r="E30" i="24"/>
  <c r="AM30" i="24" s="1"/>
  <c r="AN30" i="24" s="1"/>
  <c r="AT30" i="24" s="1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AO29" i="24"/>
  <c r="AP29" i="24" s="1"/>
  <c r="AU29" i="24" s="1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AO28" i="24"/>
  <c r="AP28" i="24" s="1"/>
  <c r="AU28" i="24" s="1"/>
  <c r="AM28" i="24"/>
  <c r="AN28" i="24" s="1"/>
  <c r="AT28" i="24" s="1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AM27" i="24" s="1"/>
  <c r="AN27" i="24" s="1"/>
  <c r="AT27" i="24" s="1"/>
  <c r="AO27" i="24"/>
  <c r="AP27" i="24" s="1"/>
  <c r="AU27" i="24" s="1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AO24" i="24"/>
  <c r="AP24" i="24" s="1"/>
  <c r="AU24" i="24" s="1"/>
  <c r="AM24" i="24"/>
  <c r="AN24" i="24" s="1"/>
  <c r="AT24" i="24" s="1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AO23" i="24" s="1"/>
  <c r="AP23" i="24" s="1"/>
  <c r="AU23" i="24" s="1"/>
  <c r="E23" i="24"/>
  <c r="AM23" i="24" s="1"/>
  <c r="AN23" i="24" s="1"/>
  <c r="AT23" i="24" s="1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AO22" i="24"/>
  <c r="AM22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AL20" i="24"/>
  <c r="AK20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AK16" i="24"/>
  <c r="AI16" i="24"/>
  <c r="AG16" i="24"/>
  <c r="AE16" i="24"/>
  <c r="AC16" i="24"/>
  <c r="AA16" i="24"/>
  <c r="Y16" i="24"/>
  <c r="W16" i="24"/>
  <c r="U16" i="24"/>
  <c r="S16" i="24"/>
  <c r="M16" i="24"/>
  <c r="K16" i="24"/>
  <c r="I16" i="24"/>
  <c r="G16" i="24"/>
  <c r="E16" i="24"/>
  <c r="AP81" i="24"/>
  <c r="AU81" i="24" s="1"/>
  <c r="AO80" i="18"/>
  <c r="C71" i="17" s="1"/>
  <c r="E71" i="17" s="1"/>
  <c r="AM80" i="18"/>
  <c r="B71" i="17" s="1"/>
  <c r="D71" i="17" s="1"/>
  <c r="AO82" i="18"/>
  <c r="AP82" i="18" s="1"/>
  <c r="AU82" i="18" s="1"/>
  <c r="AM82" i="18"/>
  <c r="AN82" i="18" s="1"/>
  <c r="AT82" i="18" s="1"/>
  <c r="C3" i="17"/>
  <c r="E3" i="17" s="1"/>
  <c r="B3" i="17"/>
  <c r="D3" i="17" s="1"/>
  <c r="C2" i="17"/>
  <c r="B2" i="17"/>
  <c r="E7" i="16"/>
  <c r="D7" i="16"/>
  <c r="E6" i="16"/>
  <c r="D6" i="16"/>
  <c r="AM29" i="25" l="1"/>
  <c r="AN29" i="25" s="1"/>
  <c r="AT29" i="25" s="1"/>
  <c r="F2" i="16"/>
  <c r="AO44" i="25"/>
  <c r="AP44" i="25" s="1"/>
  <c r="AU44" i="25" s="1"/>
  <c r="AM68" i="24"/>
  <c r="AN68" i="24" s="1"/>
  <c r="AT68" i="24" s="1"/>
  <c r="AM54" i="25"/>
  <c r="AN54" i="25" s="1"/>
  <c r="AT54" i="25" s="1"/>
  <c r="AO25" i="24"/>
  <c r="AP25" i="24" s="1"/>
  <c r="AU25" i="24" s="1"/>
  <c r="AM62" i="24"/>
  <c r="AN62" i="24" s="1"/>
  <c r="AT62" i="24" s="1"/>
  <c r="AO47" i="24"/>
  <c r="AP47" i="24" s="1"/>
  <c r="AU47" i="24" s="1"/>
  <c r="AM25" i="24"/>
  <c r="AN25" i="24" s="1"/>
  <c r="AT25" i="24" s="1"/>
  <c r="F5" i="6"/>
  <c r="AT20" i="25"/>
  <c r="AT34" i="25"/>
  <c r="F19" i="6"/>
  <c r="G19" i="6" s="1"/>
  <c r="AT57" i="25"/>
  <c r="F42" i="6"/>
  <c r="G42" i="6" s="1"/>
  <c r="AT26" i="25"/>
  <c r="F11" i="6"/>
  <c r="G11" i="6" s="1"/>
  <c r="AT58" i="25"/>
  <c r="F43" i="6"/>
  <c r="G43" i="6" s="1"/>
  <c r="AM22" i="25"/>
  <c r="B73" i="17"/>
  <c r="D73" i="17" s="1"/>
  <c r="AM41" i="24"/>
  <c r="AN41" i="24" s="1"/>
  <c r="AT41" i="24" s="1"/>
  <c r="AO62" i="24"/>
  <c r="AP62" i="24" s="1"/>
  <c r="AU62" i="24" s="1"/>
  <c r="AM29" i="24"/>
  <c r="AN29" i="24" s="1"/>
  <c r="AT29" i="24" s="1"/>
  <c r="AO35" i="26"/>
  <c r="AP35" i="26" s="1"/>
  <c r="AU35" i="26" s="1"/>
  <c r="AM48" i="24"/>
  <c r="AN48" i="24" s="1"/>
  <c r="AT48" i="24" s="1"/>
  <c r="AM33" i="24"/>
  <c r="AN33" i="24" s="1"/>
  <c r="AT33" i="24" s="1"/>
  <c r="AM54" i="24"/>
  <c r="AN54" i="24" s="1"/>
  <c r="AT54" i="24" s="1"/>
  <c r="C73" i="17"/>
  <c r="E73" i="17" s="1"/>
  <c r="AO66" i="24"/>
  <c r="AP66" i="24" s="1"/>
  <c r="AU66" i="24" s="1"/>
  <c r="AM70" i="25"/>
  <c r="AT70" i="25" s="1"/>
  <c r="E58" i="16"/>
  <c r="D57" i="6"/>
  <c r="C57" i="6"/>
  <c r="D58" i="16"/>
  <c r="E26" i="16"/>
  <c r="D25" i="6"/>
  <c r="D26" i="16"/>
  <c r="F26" i="16" s="1"/>
  <c r="C25" i="6"/>
  <c r="AO38" i="24"/>
  <c r="AP38" i="24" s="1"/>
  <c r="AU38" i="24" s="1"/>
  <c r="C67" i="6"/>
  <c r="AP80" i="18"/>
  <c r="AU80" i="18" s="1"/>
  <c r="AN80" i="18"/>
  <c r="D65" i="6"/>
  <c r="D67" i="6"/>
  <c r="AM22" i="26"/>
  <c r="AN22" i="26" s="1"/>
  <c r="AT22" i="26" s="1"/>
  <c r="AM24" i="26"/>
  <c r="AN24" i="26" s="1"/>
  <c r="AT24" i="26" s="1"/>
  <c r="AM27" i="26"/>
  <c r="AN27" i="26" s="1"/>
  <c r="AT27" i="26" s="1"/>
  <c r="AM29" i="26"/>
  <c r="AN29" i="26" s="1"/>
  <c r="AT29" i="26" s="1"/>
  <c r="AM31" i="26"/>
  <c r="AN31" i="26" s="1"/>
  <c r="AT31" i="26" s="1"/>
  <c r="AM33" i="26"/>
  <c r="AN33" i="26" s="1"/>
  <c r="AT33" i="26" s="1"/>
  <c r="AM36" i="26"/>
  <c r="AN36" i="26" s="1"/>
  <c r="AT36" i="26" s="1"/>
  <c r="AM38" i="26"/>
  <c r="AN38" i="26" s="1"/>
  <c r="AT38" i="26" s="1"/>
  <c r="AM41" i="26"/>
  <c r="AN41" i="26" s="1"/>
  <c r="AT41" i="26" s="1"/>
  <c r="AM43" i="26"/>
  <c r="AN43" i="26" s="1"/>
  <c r="AT43" i="26" s="1"/>
  <c r="AM45" i="26"/>
  <c r="AN45" i="26" s="1"/>
  <c r="AT45" i="26" s="1"/>
  <c r="AM47" i="26"/>
  <c r="AN47" i="26" s="1"/>
  <c r="AT47" i="26" s="1"/>
  <c r="AM49" i="26"/>
  <c r="AN49" i="26" s="1"/>
  <c r="AT49" i="26" s="1"/>
  <c r="AM51" i="26"/>
  <c r="AN51" i="26" s="1"/>
  <c r="AT51" i="26" s="1"/>
  <c r="AM53" i="26"/>
  <c r="AN53" i="26" s="1"/>
  <c r="AT53" i="26" s="1"/>
  <c r="AM55" i="26"/>
  <c r="AN55" i="26" s="1"/>
  <c r="AT55" i="26" s="1"/>
  <c r="AM59" i="26"/>
  <c r="AN59" i="26" s="1"/>
  <c r="AT59" i="26" s="1"/>
  <c r="AM61" i="26"/>
  <c r="AN61" i="26" s="1"/>
  <c r="AT61" i="26" s="1"/>
  <c r="AM63" i="26"/>
  <c r="AN63" i="26" s="1"/>
  <c r="AT63" i="26" s="1"/>
  <c r="AM65" i="26"/>
  <c r="AN65" i="26" s="1"/>
  <c r="AT65" i="26" s="1"/>
  <c r="AM67" i="26"/>
  <c r="AN67" i="26" s="1"/>
  <c r="AT67" i="26" s="1"/>
  <c r="AM69" i="26"/>
  <c r="AN69" i="26" s="1"/>
  <c r="AT69" i="26" s="1"/>
  <c r="AM71" i="26"/>
  <c r="AN71" i="26" s="1"/>
  <c r="AT71" i="26" s="1"/>
  <c r="AM74" i="26"/>
  <c r="AN74" i="26" s="1"/>
  <c r="AT74" i="26" s="1"/>
  <c r="AM76" i="26"/>
  <c r="AN76" i="26" s="1"/>
  <c r="AT76" i="26" s="1"/>
  <c r="AM78" i="26"/>
  <c r="AN78" i="26" s="1"/>
  <c r="AT78" i="26" s="1"/>
  <c r="AM80" i="26"/>
  <c r="AN80" i="26" s="1"/>
  <c r="AT80" i="26" s="1"/>
  <c r="AM82" i="26"/>
  <c r="AN82" i="26" s="1"/>
  <c r="AT82" i="26" s="1"/>
  <c r="AM84" i="26"/>
  <c r="AN84" i="26" s="1"/>
  <c r="AT84" i="26" s="1"/>
  <c r="AM86" i="26"/>
  <c r="AN86" i="26" s="1"/>
  <c r="AT86" i="26" s="1"/>
  <c r="AM88" i="26"/>
  <c r="AN88" i="26" s="1"/>
  <c r="AT88" i="26" s="1"/>
  <c r="AM91" i="26"/>
  <c r="AN91" i="26" s="1"/>
  <c r="AT91" i="26" s="1"/>
  <c r="AM93" i="26"/>
  <c r="AN93" i="26" s="1"/>
  <c r="AT93" i="26" s="1"/>
  <c r="AP23" i="26"/>
  <c r="AU23" i="26" s="1"/>
  <c r="AP25" i="26"/>
  <c r="AU25" i="26" s="1"/>
  <c r="AP28" i="26"/>
  <c r="AU28" i="26" s="1"/>
  <c r="AP30" i="26"/>
  <c r="AU30" i="26" s="1"/>
  <c r="AP32" i="26"/>
  <c r="AU32" i="26" s="1"/>
  <c r="AP37" i="26"/>
  <c r="AU37" i="26" s="1"/>
  <c r="AP39" i="26"/>
  <c r="AU39" i="26" s="1"/>
  <c r="AP42" i="26"/>
  <c r="AU42" i="26" s="1"/>
  <c r="AP44" i="26"/>
  <c r="AU44" i="26" s="1"/>
  <c r="AP46" i="26"/>
  <c r="AU46" i="26" s="1"/>
  <c r="AP48" i="26"/>
  <c r="AU48" i="26" s="1"/>
  <c r="AP50" i="26"/>
  <c r="AU50" i="26" s="1"/>
  <c r="AP52" i="26"/>
  <c r="AU52" i="26" s="1"/>
  <c r="AP54" i="26"/>
  <c r="AU54" i="26" s="1"/>
  <c r="AP56" i="26"/>
  <c r="AU56" i="26" s="1"/>
  <c r="AP60" i="26"/>
  <c r="AU60" i="26" s="1"/>
  <c r="AP62" i="26"/>
  <c r="AU62" i="26" s="1"/>
  <c r="AP64" i="26"/>
  <c r="AU64" i="26" s="1"/>
  <c r="AP66" i="26"/>
  <c r="AU66" i="26" s="1"/>
  <c r="AP68" i="26"/>
  <c r="AU68" i="26" s="1"/>
  <c r="AP70" i="26"/>
  <c r="AU70" i="26" s="1"/>
  <c r="AP73" i="26"/>
  <c r="AU73" i="26" s="1"/>
  <c r="AP75" i="26"/>
  <c r="AU75" i="26" s="1"/>
  <c r="AP77" i="26"/>
  <c r="AU77" i="26" s="1"/>
  <c r="AP79" i="26"/>
  <c r="AU79" i="26" s="1"/>
  <c r="AP81" i="26"/>
  <c r="AU81" i="26" s="1"/>
  <c r="AM23" i="26"/>
  <c r="AN23" i="26" s="1"/>
  <c r="AT23" i="26" s="1"/>
  <c r="AM25" i="26"/>
  <c r="AN25" i="26" s="1"/>
  <c r="AT25" i="26" s="1"/>
  <c r="AM28" i="26"/>
  <c r="AN28" i="26" s="1"/>
  <c r="AT28" i="26" s="1"/>
  <c r="AM30" i="26"/>
  <c r="AN30" i="26" s="1"/>
  <c r="AT30" i="26" s="1"/>
  <c r="AM32" i="26"/>
  <c r="AN32" i="26" s="1"/>
  <c r="AT32" i="26" s="1"/>
  <c r="AM35" i="26"/>
  <c r="AN35" i="26" s="1"/>
  <c r="AT35" i="26" s="1"/>
  <c r="AM37" i="26"/>
  <c r="AN37" i="26" s="1"/>
  <c r="AT37" i="26" s="1"/>
  <c r="AM39" i="26"/>
  <c r="AN39" i="26" s="1"/>
  <c r="AT39" i="26" s="1"/>
  <c r="AM42" i="26"/>
  <c r="AN42" i="26" s="1"/>
  <c r="AT42" i="26" s="1"/>
  <c r="AM44" i="26"/>
  <c r="AN44" i="26" s="1"/>
  <c r="AT44" i="26" s="1"/>
  <c r="AM46" i="26"/>
  <c r="AN46" i="26" s="1"/>
  <c r="AT46" i="26" s="1"/>
  <c r="AM48" i="26"/>
  <c r="AN48" i="26" s="1"/>
  <c r="AT48" i="26" s="1"/>
  <c r="AM50" i="26"/>
  <c r="AN50" i="26" s="1"/>
  <c r="AT50" i="26" s="1"/>
  <c r="AM52" i="26"/>
  <c r="AN52" i="26" s="1"/>
  <c r="AT52" i="26" s="1"/>
  <c r="AM54" i="26"/>
  <c r="AN54" i="26" s="1"/>
  <c r="AT54" i="26" s="1"/>
  <c r="AM56" i="26"/>
  <c r="AN56" i="26" s="1"/>
  <c r="AT56" i="26" s="1"/>
  <c r="AM60" i="26"/>
  <c r="AN60" i="26" s="1"/>
  <c r="AT60" i="26" s="1"/>
  <c r="AM62" i="26"/>
  <c r="AN62" i="26" s="1"/>
  <c r="AT62" i="26" s="1"/>
  <c r="AM64" i="26"/>
  <c r="AN64" i="26" s="1"/>
  <c r="AT64" i="26" s="1"/>
  <c r="AM66" i="26"/>
  <c r="AN66" i="26" s="1"/>
  <c r="AT66" i="26" s="1"/>
  <c r="AM68" i="26"/>
  <c r="AN68" i="26" s="1"/>
  <c r="AT68" i="26" s="1"/>
  <c r="AM70" i="26"/>
  <c r="AN70" i="26" s="1"/>
  <c r="AT70" i="26" s="1"/>
  <c r="AM73" i="26"/>
  <c r="AN73" i="26" s="1"/>
  <c r="AT73" i="26" s="1"/>
  <c r="AM75" i="26"/>
  <c r="AN75" i="26" s="1"/>
  <c r="AT75" i="26" s="1"/>
  <c r="AM77" i="26"/>
  <c r="AN77" i="26" s="1"/>
  <c r="AT77" i="26" s="1"/>
  <c r="AM79" i="26"/>
  <c r="AN79" i="26" s="1"/>
  <c r="AT79" i="26" s="1"/>
  <c r="AM81" i="26"/>
  <c r="AN81" i="26" s="1"/>
  <c r="AT81" i="26" s="1"/>
  <c r="AM83" i="26"/>
  <c r="AN83" i="26" s="1"/>
  <c r="AT83" i="26" s="1"/>
  <c r="AM85" i="26"/>
  <c r="AN85" i="26" s="1"/>
  <c r="AT85" i="26" s="1"/>
  <c r="AM87" i="26"/>
  <c r="AN87" i="26" s="1"/>
  <c r="AT87" i="26" s="1"/>
  <c r="AM89" i="26"/>
  <c r="AN89" i="26" s="1"/>
  <c r="AT89" i="26" s="1"/>
  <c r="AM92" i="26"/>
  <c r="AN92" i="26" s="1"/>
  <c r="AT92" i="26" s="1"/>
  <c r="AO22" i="26"/>
  <c r="AO24" i="26"/>
  <c r="AP24" i="26" s="1"/>
  <c r="AU24" i="26" s="1"/>
  <c r="AO27" i="26"/>
  <c r="AP27" i="26" s="1"/>
  <c r="AU27" i="26" s="1"/>
  <c r="AO29" i="26"/>
  <c r="AP29" i="26" s="1"/>
  <c r="AU29" i="26" s="1"/>
  <c r="AO31" i="26"/>
  <c r="AP31" i="26" s="1"/>
  <c r="AU31" i="26" s="1"/>
  <c r="AO33" i="26"/>
  <c r="AP33" i="26" s="1"/>
  <c r="AU33" i="26" s="1"/>
  <c r="AO36" i="26"/>
  <c r="AP36" i="26" s="1"/>
  <c r="AU36" i="26" s="1"/>
  <c r="AO38" i="26"/>
  <c r="AP38" i="26" s="1"/>
  <c r="AU38" i="26" s="1"/>
  <c r="AO41" i="26"/>
  <c r="AP41" i="26" s="1"/>
  <c r="AU41" i="26" s="1"/>
  <c r="AO43" i="26"/>
  <c r="AP43" i="26" s="1"/>
  <c r="AU43" i="26" s="1"/>
  <c r="AO45" i="26"/>
  <c r="AP45" i="26" s="1"/>
  <c r="AU45" i="26" s="1"/>
  <c r="AO47" i="26"/>
  <c r="AP47" i="26" s="1"/>
  <c r="AU47" i="26" s="1"/>
  <c r="AO49" i="26"/>
  <c r="AP49" i="26" s="1"/>
  <c r="AU49" i="26" s="1"/>
  <c r="AO51" i="26"/>
  <c r="AP51" i="26" s="1"/>
  <c r="AU51" i="26" s="1"/>
  <c r="AO53" i="26"/>
  <c r="AP53" i="26" s="1"/>
  <c r="AU53" i="26" s="1"/>
  <c r="AO55" i="26"/>
  <c r="AP55" i="26" s="1"/>
  <c r="AU55" i="26" s="1"/>
  <c r="AO59" i="26"/>
  <c r="AP59" i="26" s="1"/>
  <c r="AU59" i="26" s="1"/>
  <c r="AO61" i="26"/>
  <c r="AP61" i="26" s="1"/>
  <c r="AU61" i="26" s="1"/>
  <c r="AO63" i="26"/>
  <c r="AP63" i="26" s="1"/>
  <c r="AU63" i="26" s="1"/>
  <c r="AO65" i="26"/>
  <c r="AP65" i="26" s="1"/>
  <c r="AU65" i="26" s="1"/>
  <c r="AO67" i="26"/>
  <c r="AP67" i="26" s="1"/>
  <c r="AU67" i="26" s="1"/>
  <c r="AO69" i="26"/>
  <c r="AP69" i="26" s="1"/>
  <c r="AU69" i="26" s="1"/>
  <c r="AO71" i="26"/>
  <c r="AP71" i="26" s="1"/>
  <c r="AU71" i="26" s="1"/>
  <c r="AO74" i="26"/>
  <c r="AP74" i="26" s="1"/>
  <c r="AU74" i="26" s="1"/>
  <c r="AO76" i="26"/>
  <c r="AP76" i="26" s="1"/>
  <c r="AU76" i="26" s="1"/>
  <c r="AO78" i="26"/>
  <c r="AP78" i="26" s="1"/>
  <c r="AU78" i="26" s="1"/>
  <c r="AO80" i="26"/>
  <c r="AP80" i="26" s="1"/>
  <c r="AU80" i="26" s="1"/>
  <c r="AO82" i="26"/>
  <c r="AP82" i="26" s="1"/>
  <c r="AU82" i="26" s="1"/>
  <c r="AO84" i="26"/>
  <c r="AP84" i="26" s="1"/>
  <c r="AU84" i="26" s="1"/>
  <c r="AO86" i="26"/>
  <c r="AP86" i="26" s="1"/>
  <c r="AU86" i="26" s="1"/>
  <c r="AO88" i="26"/>
  <c r="AP88" i="26" s="1"/>
  <c r="AU88" i="26" s="1"/>
  <c r="AO91" i="26"/>
  <c r="AP91" i="26" s="1"/>
  <c r="AU91" i="26" s="1"/>
  <c r="AO93" i="26"/>
  <c r="AP93" i="26" s="1"/>
  <c r="AU93" i="26" s="1"/>
  <c r="AP83" i="26"/>
  <c r="AU83" i="26" s="1"/>
  <c r="AP85" i="26"/>
  <c r="AU85" i="26" s="1"/>
  <c r="AP87" i="26"/>
  <c r="AU87" i="26" s="1"/>
  <c r="AP89" i="26"/>
  <c r="AU89" i="26" s="1"/>
  <c r="AP92" i="26"/>
  <c r="AU92" i="26" s="1"/>
  <c r="AO95" i="25"/>
  <c r="AU22" i="25"/>
  <c r="AT22" i="25"/>
  <c r="AT22" i="24"/>
  <c r="AU22" i="24"/>
  <c r="F6" i="16"/>
  <c r="E2" i="17"/>
  <c r="D2" i="17"/>
  <c r="F7" i="16"/>
  <c r="AM95" i="25" l="1"/>
  <c r="C65" i="6"/>
  <c r="AT80" i="18"/>
  <c r="AM95" i="24"/>
  <c r="F58" i="16"/>
  <c r="G25" i="6"/>
  <c r="I25" i="6" s="1"/>
  <c r="B25" i="6"/>
  <c r="F64" i="6"/>
  <c r="F60" i="6"/>
  <c r="F55" i="6"/>
  <c r="F51" i="6"/>
  <c r="F47" i="6"/>
  <c r="F41" i="6"/>
  <c r="F37" i="6"/>
  <c r="F33" i="6"/>
  <c r="F29" i="6"/>
  <c r="G57" i="6"/>
  <c r="I57" i="6" s="1"/>
  <c r="B57" i="6"/>
  <c r="AO95" i="24"/>
  <c r="F24" i="6"/>
  <c r="F20" i="6"/>
  <c r="F15" i="6"/>
  <c r="F10" i="6"/>
  <c r="F77" i="6"/>
  <c r="F68" i="6"/>
  <c r="F72" i="6"/>
  <c r="F74" i="6"/>
  <c r="F70" i="6"/>
  <c r="F66" i="6"/>
  <c r="F62" i="6"/>
  <c r="F58" i="6"/>
  <c r="F53" i="6"/>
  <c r="F49" i="6"/>
  <c r="F45" i="6"/>
  <c r="F39" i="6"/>
  <c r="F35" i="6"/>
  <c r="F31" i="6"/>
  <c r="F27" i="6"/>
  <c r="F22" i="6"/>
  <c r="F17" i="6"/>
  <c r="F13" i="6"/>
  <c r="F8" i="6"/>
  <c r="F78" i="6"/>
  <c r="F73" i="6"/>
  <c r="F69" i="6"/>
  <c r="F65" i="6"/>
  <c r="F61" i="6"/>
  <c r="F56" i="6"/>
  <c r="F52" i="6"/>
  <c r="F48" i="6"/>
  <c r="F44" i="6"/>
  <c r="F38" i="6"/>
  <c r="F34" i="6"/>
  <c r="F30" i="6"/>
  <c r="F26" i="6"/>
  <c r="F21" i="6"/>
  <c r="F16" i="6"/>
  <c r="F12" i="6"/>
  <c r="F76" i="6"/>
  <c r="F71" i="6"/>
  <c r="F67" i="6"/>
  <c r="F63" i="6"/>
  <c r="F59" i="6"/>
  <c r="F54" i="6"/>
  <c r="F50" i="6"/>
  <c r="F46" i="6"/>
  <c r="F40" i="6"/>
  <c r="F36" i="6"/>
  <c r="F32" i="6"/>
  <c r="F28" i="6"/>
  <c r="F23" i="6"/>
  <c r="F18" i="6"/>
  <c r="F14" i="6"/>
  <c r="F9" i="6"/>
  <c r="AO95" i="26"/>
  <c r="AM95" i="26"/>
  <c r="F7" i="6" l="1"/>
  <c r="AU22" i="26"/>
  <c r="E78" i="6"/>
  <c r="E76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45" i="6"/>
  <c r="E44" i="6"/>
  <c r="E41" i="6"/>
  <c r="E38" i="6"/>
  <c r="E37" i="6"/>
  <c r="E36" i="6"/>
  <c r="E35" i="6"/>
  <c r="E34" i="6"/>
  <c r="E33" i="6"/>
  <c r="E32" i="6"/>
  <c r="E31" i="6"/>
  <c r="E24" i="6"/>
  <c r="E23" i="6"/>
  <c r="E21" i="6"/>
  <c r="E20" i="6"/>
  <c r="E18" i="6"/>
  <c r="E16" i="6"/>
  <c r="E13" i="6"/>
  <c r="E12" i="6"/>
  <c r="E10" i="6"/>
  <c r="E9" i="6"/>
  <c r="E8" i="6"/>
  <c r="E7" i="6"/>
  <c r="E6" i="6"/>
  <c r="E5" i="6"/>
  <c r="B5" i="6" l="1"/>
  <c r="G6" i="6"/>
  <c r="I6" i="6" s="1"/>
  <c r="B6" i="6"/>
  <c r="AQ92" i="18" l="1"/>
  <c r="AR92" i="18" s="1"/>
  <c r="AV92" i="18" s="1"/>
  <c r="AO50" i="18"/>
  <c r="AP50" i="18" s="1"/>
  <c r="AM50" i="18"/>
  <c r="AN50" i="18" s="1"/>
  <c r="D35" i="6" l="1"/>
  <c r="AU50" i="18"/>
  <c r="C35" i="6"/>
  <c r="AT50" i="18"/>
  <c r="C37" i="17"/>
  <c r="E37" i="17" s="1"/>
  <c r="B37" i="17"/>
  <c r="D37" i="17" s="1"/>
  <c r="AO93" i="18"/>
  <c r="AP93" i="18" s="1"/>
  <c r="AM93" i="18"/>
  <c r="AN93" i="18" s="1"/>
  <c r="E77" i="6"/>
  <c r="AO92" i="18"/>
  <c r="AP92" i="18" s="1"/>
  <c r="AM92" i="18"/>
  <c r="AN92" i="18" s="1"/>
  <c r="AO91" i="18"/>
  <c r="AP91" i="18" s="1"/>
  <c r="AM91" i="18"/>
  <c r="AN91" i="18" s="1"/>
  <c r="AO89" i="18"/>
  <c r="AP89" i="18" s="1"/>
  <c r="AM89" i="18"/>
  <c r="AN89" i="18" s="1"/>
  <c r="AO88" i="18"/>
  <c r="AP88" i="18" s="1"/>
  <c r="AM88" i="18"/>
  <c r="AN88" i="18" s="1"/>
  <c r="AO87" i="18"/>
  <c r="AP87" i="18" s="1"/>
  <c r="AM87" i="18"/>
  <c r="AN87" i="18" s="1"/>
  <c r="AO86" i="18"/>
  <c r="AP86" i="18" s="1"/>
  <c r="AM86" i="18"/>
  <c r="AN86" i="18" s="1"/>
  <c r="AO85" i="18"/>
  <c r="AP85" i="18" s="1"/>
  <c r="AM85" i="18"/>
  <c r="AN85" i="18" s="1"/>
  <c r="AO84" i="18"/>
  <c r="AP84" i="18" s="1"/>
  <c r="AM84" i="18"/>
  <c r="AN84" i="18" s="1"/>
  <c r="AO83" i="18"/>
  <c r="AP83" i="18" s="1"/>
  <c r="AM83" i="18"/>
  <c r="AN83" i="18" s="1"/>
  <c r="AO81" i="18"/>
  <c r="AP81" i="18" s="1"/>
  <c r="AM81" i="18"/>
  <c r="AN81" i="18" s="1"/>
  <c r="AO79" i="18"/>
  <c r="AP79" i="18" s="1"/>
  <c r="AM79" i="18"/>
  <c r="AN79" i="18" s="1"/>
  <c r="AO78" i="18"/>
  <c r="AP78" i="18" s="1"/>
  <c r="AM78" i="18"/>
  <c r="AN78" i="18" s="1"/>
  <c r="AO77" i="18"/>
  <c r="AP77" i="18" s="1"/>
  <c r="AM77" i="18"/>
  <c r="AN77" i="18" s="1"/>
  <c r="AO76" i="18"/>
  <c r="AP76" i="18" s="1"/>
  <c r="AM76" i="18"/>
  <c r="AN76" i="18" s="1"/>
  <c r="AO75" i="18"/>
  <c r="AM75" i="18"/>
  <c r="AN75" i="18" s="1"/>
  <c r="AQ74" i="18"/>
  <c r="AO74" i="18"/>
  <c r="AP74" i="18" s="1"/>
  <c r="AM74" i="18"/>
  <c r="AN74" i="18" s="1"/>
  <c r="AQ73" i="18"/>
  <c r="AO73" i="18"/>
  <c r="AP73" i="18" s="1"/>
  <c r="AM73" i="18"/>
  <c r="AN73" i="18" s="1"/>
  <c r="AQ71" i="18"/>
  <c r="AO71" i="18"/>
  <c r="AP71" i="18" s="1"/>
  <c r="AM71" i="18"/>
  <c r="AN71" i="18" s="1"/>
  <c r="AQ70" i="18"/>
  <c r="AO70" i="18"/>
  <c r="AP70" i="18" s="1"/>
  <c r="AM70" i="18"/>
  <c r="AQ69" i="18"/>
  <c r="AO69" i="18"/>
  <c r="AP69" i="18" s="1"/>
  <c r="AM69" i="18"/>
  <c r="AN69" i="18" s="1"/>
  <c r="AQ68" i="18"/>
  <c r="AO68" i="18"/>
  <c r="AP68" i="18" s="1"/>
  <c r="AM68" i="18"/>
  <c r="AN68" i="18" s="1"/>
  <c r="AQ67" i="18"/>
  <c r="AO67" i="18"/>
  <c r="AP67" i="18" s="1"/>
  <c r="AM67" i="18"/>
  <c r="AN67" i="18" s="1"/>
  <c r="AQ66" i="18"/>
  <c r="AO66" i="18"/>
  <c r="AP66" i="18" s="1"/>
  <c r="AM66" i="18"/>
  <c r="AN66" i="18" s="1"/>
  <c r="AQ65" i="18"/>
  <c r="AO65" i="18"/>
  <c r="AP65" i="18" s="1"/>
  <c r="AM65" i="18"/>
  <c r="AN65" i="18" s="1"/>
  <c r="AQ64" i="18"/>
  <c r="AO64" i="18"/>
  <c r="AP64" i="18" s="1"/>
  <c r="AM64" i="18"/>
  <c r="AN64" i="18" s="1"/>
  <c r="AQ63" i="18"/>
  <c r="AO63" i="18"/>
  <c r="AP63" i="18" s="1"/>
  <c r="AM63" i="18"/>
  <c r="AN63" i="18" s="1"/>
  <c r="AQ62" i="18"/>
  <c r="AO62" i="18"/>
  <c r="AP62" i="18" s="1"/>
  <c r="AM62" i="18"/>
  <c r="AN62" i="18" s="1"/>
  <c r="AQ61" i="18"/>
  <c r="AO61" i="18"/>
  <c r="AP61" i="18" s="1"/>
  <c r="AM61" i="18"/>
  <c r="AN61" i="18" s="1"/>
  <c r="AO60" i="18"/>
  <c r="AP60" i="18" s="1"/>
  <c r="AM60" i="18"/>
  <c r="AN60" i="18" s="1"/>
  <c r="AO59" i="18"/>
  <c r="AP59" i="18" s="1"/>
  <c r="AM59" i="18"/>
  <c r="AN59" i="18" s="1"/>
  <c r="AO56" i="18"/>
  <c r="AP56" i="18" s="1"/>
  <c r="AM56" i="18"/>
  <c r="AN56" i="18" s="1"/>
  <c r="AQ55" i="18"/>
  <c r="AO55" i="18"/>
  <c r="AP55" i="18" s="1"/>
  <c r="AM55" i="18"/>
  <c r="AN55" i="18" s="1"/>
  <c r="AQ54" i="18"/>
  <c r="AO54" i="18"/>
  <c r="AP54" i="18" s="1"/>
  <c r="AM54" i="18"/>
  <c r="AN54" i="18" s="1"/>
  <c r="AO53" i="18"/>
  <c r="AP53" i="18" s="1"/>
  <c r="AM53" i="18"/>
  <c r="AN53" i="18" s="1"/>
  <c r="AO52" i="18"/>
  <c r="AP52" i="18" s="1"/>
  <c r="AM52" i="18"/>
  <c r="AN52" i="18" s="1"/>
  <c r="AO51" i="18"/>
  <c r="AP51" i="18" s="1"/>
  <c r="AM51" i="18"/>
  <c r="AN51" i="18" s="1"/>
  <c r="AO49" i="18"/>
  <c r="AP49" i="18" s="1"/>
  <c r="AM49" i="18"/>
  <c r="AN49" i="18" s="1"/>
  <c r="AO48" i="18"/>
  <c r="AP48" i="18" s="1"/>
  <c r="AM48" i="18"/>
  <c r="AN48" i="18" s="1"/>
  <c r="AO47" i="18"/>
  <c r="AP47" i="18" s="1"/>
  <c r="AM47" i="18"/>
  <c r="AN47" i="18" s="1"/>
  <c r="AO46" i="18"/>
  <c r="AP46" i="18" s="1"/>
  <c r="AM46" i="18"/>
  <c r="AN46" i="18" s="1"/>
  <c r="AQ45" i="18"/>
  <c r="AO45" i="18"/>
  <c r="AP45" i="18" s="1"/>
  <c r="AM45" i="18"/>
  <c r="AN45" i="18" s="1"/>
  <c r="AQ44" i="18"/>
  <c r="AO44" i="18"/>
  <c r="AP44" i="18" s="1"/>
  <c r="AM44" i="18"/>
  <c r="AN44" i="18" s="1"/>
  <c r="AQ43" i="18"/>
  <c r="AO43" i="18"/>
  <c r="AP43" i="18" s="1"/>
  <c r="AM43" i="18"/>
  <c r="AN43" i="18" s="1"/>
  <c r="AQ42" i="18"/>
  <c r="AO42" i="18"/>
  <c r="AP42" i="18" s="1"/>
  <c r="AM42" i="18"/>
  <c r="AN42" i="18" s="1"/>
  <c r="AQ41" i="18"/>
  <c r="AO41" i="18"/>
  <c r="AP41" i="18" s="1"/>
  <c r="AM41" i="18"/>
  <c r="AN41" i="18" s="1"/>
  <c r="AO39" i="18"/>
  <c r="AP39" i="18" s="1"/>
  <c r="AM39" i="18"/>
  <c r="AN39" i="18" s="1"/>
  <c r="AO38" i="18"/>
  <c r="AP38" i="18" s="1"/>
  <c r="AM38" i="18"/>
  <c r="AN38" i="18" s="1"/>
  <c r="AQ37" i="18"/>
  <c r="AO37" i="18"/>
  <c r="AP37" i="18" s="1"/>
  <c r="AM37" i="18"/>
  <c r="AN37" i="18" s="1"/>
  <c r="AO36" i="18"/>
  <c r="AP36" i="18" s="1"/>
  <c r="AM36" i="18"/>
  <c r="AN36" i="18" s="1"/>
  <c r="AO35" i="18"/>
  <c r="AP35" i="18" s="1"/>
  <c r="AM35" i="18"/>
  <c r="AN35" i="18" s="1"/>
  <c r="AO33" i="18"/>
  <c r="AP33" i="18" s="1"/>
  <c r="AM33" i="18"/>
  <c r="AN33" i="18" s="1"/>
  <c r="AQ32" i="18"/>
  <c r="AO32" i="18"/>
  <c r="AP32" i="18" s="1"/>
  <c r="AM32" i="18"/>
  <c r="AN32" i="18" s="1"/>
  <c r="AO31" i="18"/>
  <c r="AP31" i="18" s="1"/>
  <c r="AM31" i="18"/>
  <c r="AN31" i="18" s="1"/>
  <c r="AQ30" i="18"/>
  <c r="AO30" i="18"/>
  <c r="AP30" i="18" s="1"/>
  <c r="AM30" i="18"/>
  <c r="AN30" i="18" s="1"/>
  <c r="AQ29" i="18"/>
  <c r="AO29" i="18"/>
  <c r="AP29" i="18" s="1"/>
  <c r="AM29" i="18"/>
  <c r="AN29" i="18" s="1"/>
  <c r="AO28" i="18"/>
  <c r="AP28" i="18" s="1"/>
  <c r="AM28" i="18"/>
  <c r="AN28" i="18" s="1"/>
  <c r="AO27" i="18"/>
  <c r="AP27" i="18" s="1"/>
  <c r="AM27" i="18"/>
  <c r="AN27" i="18" s="1"/>
  <c r="AO25" i="18"/>
  <c r="AP25" i="18" s="1"/>
  <c r="AM25" i="18"/>
  <c r="AN25" i="18" s="1"/>
  <c r="AO24" i="18"/>
  <c r="AP24" i="18" s="1"/>
  <c r="AM24" i="18"/>
  <c r="AN24" i="18" s="1"/>
  <c r="AO23" i="18"/>
  <c r="AP23" i="18" s="1"/>
  <c r="AM23" i="18"/>
  <c r="AN23" i="18" s="1"/>
  <c r="AO22" i="18"/>
  <c r="AM22" i="18"/>
  <c r="D8" i="6" l="1"/>
  <c r="AU23" i="18"/>
  <c r="D24" i="6"/>
  <c r="AU39" i="18"/>
  <c r="D53" i="6"/>
  <c r="AU68" i="18"/>
  <c r="D62" i="6"/>
  <c r="AU77" i="18"/>
  <c r="D63" i="6"/>
  <c r="AU78" i="18"/>
  <c r="D64" i="6"/>
  <c r="AU79" i="18"/>
  <c r="D66" i="6"/>
  <c r="AU81" i="18"/>
  <c r="D68" i="6"/>
  <c r="AU83" i="18"/>
  <c r="D69" i="6"/>
  <c r="AU84" i="18"/>
  <c r="D70" i="6"/>
  <c r="AU85" i="18"/>
  <c r="D71" i="6"/>
  <c r="AU86" i="18"/>
  <c r="D72" i="6"/>
  <c r="AU87" i="18"/>
  <c r="D73" i="6"/>
  <c r="AU88" i="18"/>
  <c r="D77" i="6"/>
  <c r="AU92" i="18"/>
  <c r="D9" i="6"/>
  <c r="AU24" i="18"/>
  <c r="D12" i="6"/>
  <c r="AU27" i="18"/>
  <c r="D18" i="6"/>
  <c r="AU33" i="18"/>
  <c r="D20" i="6"/>
  <c r="AU35" i="18"/>
  <c r="D21" i="6"/>
  <c r="AU36" i="18"/>
  <c r="D22" i="6"/>
  <c r="AU37" i="18"/>
  <c r="D31" i="6"/>
  <c r="AU46" i="18"/>
  <c r="D32" i="6"/>
  <c r="AU47" i="18"/>
  <c r="D34" i="6"/>
  <c r="AU49" i="18"/>
  <c r="D36" i="6"/>
  <c r="AU51" i="18"/>
  <c r="D37" i="6"/>
  <c r="AU52" i="18"/>
  <c r="D38" i="6"/>
  <c r="AU53" i="18"/>
  <c r="D39" i="6"/>
  <c r="AU54" i="18"/>
  <c r="D41" i="6"/>
  <c r="AU56" i="18"/>
  <c r="D45" i="6"/>
  <c r="AU60" i="18"/>
  <c r="D52" i="6"/>
  <c r="AU67" i="18"/>
  <c r="D54" i="6"/>
  <c r="AU69" i="18"/>
  <c r="D59" i="6"/>
  <c r="AU74" i="18"/>
  <c r="C8" i="6"/>
  <c r="AT23" i="18"/>
  <c r="C9" i="6"/>
  <c r="AT24" i="18"/>
  <c r="C12" i="6"/>
  <c r="AT27" i="18"/>
  <c r="C24" i="6"/>
  <c r="AT39" i="18"/>
  <c r="C53" i="6"/>
  <c r="AT68" i="18"/>
  <c r="C62" i="6"/>
  <c r="AT77" i="18"/>
  <c r="C63" i="6"/>
  <c r="AT78" i="18"/>
  <c r="C64" i="6"/>
  <c r="AT79" i="18"/>
  <c r="C66" i="6"/>
  <c r="AT81" i="18"/>
  <c r="C68" i="6"/>
  <c r="AT83" i="18"/>
  <c r="C69" i="6"/>
  <c r="AT84" i="18"/>
  <c r="C70" i="6"/>
  <c r="AT85" i="18"/>
  <c r="C71" i="6"/>
  <c r="AT86" i="18"/>
  <c r="C72" i="6"/>
  <c r="AT87" i="18"/>
  <c r="C73" i="6"/>
  <c r="AT88" i="18"/>
  <c r="C77" i="6"/>
  <c r="AT92" i="18"/>
  <c r="C18" i="6"/>
  <c r="AT33" i="18"/>
  <c r="C20" i="6"/>
  <c r="AT35" i="18"/>
  <c r="C21" i="6"/>
  <c r="AT36" i="18"/>
  <c r="C22" i="6"/>
  <c r="AT37" i="18"/>
  <c r="C31" i="6"/>
  <c r="AT46" i="18"/>
  <c r="C32" i="6"/>
  <c r="AT47" i="18"/>
  <c r="C34" i="6"/>
  <c r="AT49" i="18"/>
  <c r="C36" i="6"/>
  <c r="AT51" i="18"/>
  <c r="C37" i="6"/>
  <c r="AT52" i="18"/>
  <c r="C38" i="6"/>
  <c r="AT53" i="18"/>
  <c r="C39" i="6"/>
  <c r="AT54" i="18"/>
  <c r="C41" i="6"/>
  <c r="AT56" i="18"/>
  <c r="C45" i="6"/>
  <c r="AT60" i="18"/>
  <c r="C52" i="6"/>
  <c r="AT67" i="18"/>
  <c r="C54" i="6"/>
  <c r="AT69" i="18"/>
  <c r="C59" i="6"/>
  <c r="AT74" i="18"/>
  <c r="D10" i="6"/>
  <c r="AU25" i="18"/>
  <c r="C10" i="6"/>
  <c r="AT25" i="18"/>
  <c r="D40" i="6"/>
  <c r="AU55" i="18"/>
  <c r="C40" i="6"/>
  <c r="AT55" i="18"/>
  <c r="D61" i="6"/>
  <c r="AU76" i="18"/>
  <c r="C61" i="6"/>
  <c r="AT76" i="18"/>
  <c r="D56" i="6"/>
  <c r="AU71" i="18"/>
  <c r="C56" i="6"/>
  <c r="AT71" i="18"/>
  <c r="D50" i="6"/>
  <c r="AU65" i="18"/>
  <c r="C50" i="6"/>
  <c r="AT65" i="18"/>
  <c r="D76" i="6"/>
  <c r="AU91" i="18"/>
  <c r="C76" i="6"/>
  <c r="AT91" i="18"/>
  <c r="D74" i="6"/>
  <c r="AU89" i="18"/>
  <c r="C74" i="6"/>
  <c r="AT89" i="18"/>
  <c r="D23" i="6"/>
  <c r="AU38" i="18"/>
  <c r="C23" i="6"/>
  <c r="AT38" i="18"/>
  <c r="D55" i="6"/>
  <c r="AU70" i="18"/>
  <c r="C55" i="6"/>
  <c r="AT70" i="18"/>
  <c r="D58" i="6"/>
  <c r="AU73" i="18"/>
  <c r="C58" i="6"/>
  <c r="AT73" i="18"/>
  <c r="D49" i="6"/>
  <c r="AU64" i="18"/>
  <c r="C49" i="6"/>
  <c r="AT64" i="18"/>
  <c r="D48" i="6"/>
  <c r="AU63" i="18"/>
  <c r="C48" i="6"/>
  <c r="AT63" i="18"/>
  <c r="D47" i="6"/>
  <c r="AU62" i="18"/>
  <c r="C47" i="6"/>
  <c r="AT62" i="18"/>
  <c r="D46" i="6"/>
  <c r="AU61" i="18"/>
  <c r="C46" i="6"/>
  <c r="AT61" i="18"/>
  <c r="D13" i="6"/>
  <c r="AU28" i="18"/>
  <c r="C13" i="6"/>
  <c r="AT28" i="18"/>
  <c r="D44" i="6"/>
  <c r="AU59" i="18"/>
  <c r="C44" i="6"/>
  <c r="AT59" i="18"/>
  <c r="D33" i="6"/>
  <c r="AU48" i="18"/>
  <c r="C33" i="6"/>
  <c r="AT48" i="18"/>
  <c r="D30" i="6"/>
  <c r="AU45" i="18"/>
  <c r="C30" i="6"/>
  <c r="AT45" i="18"/>
  <c r="D29" i="6"/>
  <c r="AU44" i="18"/>
  <c r="C29" i="6"/>
  <c r="AT44" i="18"/>
  <c r="D26" i="6"/>
  <c r="AU41" i="18"/>
  <c r="C26" i="6"/>
  <c r="AT41" i="18"/>
  <c r="D17" i="6"/>
  <c r="AU32" i="18"/>
  <c r="C17" i="6"/>
  <c r="AT32" i="18"/>
  <c r="D16" i="6"/>
  <c r="AU31" i="18"/>
  <c r="C16" i="6"/>
  <c r="AT31" i="18"/>
  <c r="D78" i="6"/>
  <c r="AU93" i="18"/>
  <c r="C78" i="6"/>
  <c r="AT93" i="18"/>
  <c r="D27" i="6"/>
  <c r="AU42" i="18"/>
  <c r="C27" i="6"/>
  <c r="AT42" i="18"/>
  <c r="D28" i="6"/>
  <c r="AU43" i="18"/>
  <c r="C28" i="6"/>
  <c r="AT43" i="18"/>
  <c r="D15" i="6"/>
  <c r="AU30" i="18"/>
  <c r="C15" i="6"/>
  <c r="AT30" i="18"/>
  <c r="D14" i="6"/>
  <c r="AU29" i="18"/>
  <c r="C14" i="6"/>
  <c r="AT29" i="18"/>
  <c r="D51" i="6"/>
  <c r="AU66" i="18"/>
  <c r="C51" i="6"/>
  <c r="AT66" i="18"/>
  <c r="D60" i="6"/>
  <c r="AU75" i="18"/>
  <c r="C60" i="6"/>
  <c r="AT75" i="18"/>
  <c r="B5" i="17"/>
  <c r="AR29" i="18"/>
  <c r="AR32" i="18"/>
  <c r="AR41" i="18"/>
  <c r="AR43" i="18"/>
  <c r="AR45" i="18"/>
  <c r="AR55" i="18"/>
  <c r="AR62" i="18"/>
  <c r="AR64" i="18"/>
  <c r="AR66" i="18"/>
  <c r="AR68" i="18"/>
  <c r="AR70" i="18"/>
  <c r="AR73" i="18"/>
  <c r="C5" i="17"/>
  <c r="AR30" i="18"/>
  <c r="AR37" i="18"/>
  <c r="AR42" i="18"/>
  <c r="AR44" i="18"/>
  <c r="AR54" i="18"/>
  <c r="AR61" i="18"/>
  <c r="AR63" i="18"/>
  <c r="AR65" i="18"/>
  <c r="AR67" i="18"/>
  <c r="AR69" i="18"/>
  <c r="AR71" i="18"/>
  <c r="AR74" i="18"/>
  <c r="D5" i="17"/>
  <c r="B6" i="17"/>
  <c r="D6" i="17" s="1"/>
  <c r="B7" i="17"/>
  <c r="D7" i="17" s="1"/>
  <c r="B8" i="17"/>
  <c r="D8" i="17" s="1"/>
  <c r="B11" i="17"/>
  <c r="D11" i="17" s="1"/>
  <c r="B12" i="17"/>
  <c r="D12" i="17" s="1"/>
  <c r="B13" i="17"/>
  <c r="D13" i="17" s="1"/>
  <c r="C14" i="17"/>
  <c r="E14" i="17" s="1"/>
  <c r="B15" i="17"/>
  <c r="D15" i="17" s="1"/>
  <c r="B17" i="17"/>
  <c r="D17" i="17" s="1"/>
  <c r="C18" i="17"/>
  <c r="E18" i="17" s="1"/>
  <c r="C21" i="17"/>
  <c r="E21" i="17" s="1"/>
  <c r="C22" i="17"/>
  <c r="E22" i="17" s="1"/>
  <c r="C23" i="17"/>
  <c r="E23" i="17" s="1"/>
  <c r="B24" i="17"/>
  <c r="D24" i="17" s="1"/>
  <c r="B25" i="17"/>
  <c r="D25" i="17" s="1"/>
  <c r="B27" i="17"/>
  <c r="D27" i="17" s="1"/>
  <c r="C28" i="17"/>
  <c r="E28" i="17" s="1"/>
  <c r="B29" i="17"/>
  <c r="D29" i="17" s="1"/>
  <c r="C31" i="17"/>
  <c r="E31" i="17" s="1"/>
  <c r="B32" i="17"/>
  <c r="D32" i="17" s="1"/>
  <c r="C33" i="17"/>
  <c r="E33" i="17" s="1"/>
  <c r="C34" i="17"/>
  <c r="E34" i="17" s="1"/>
  <c r="C35" i="17"/>
  <c r="E35" i="17" s="1"/>
  <c r="C36" i="17"/>
  <c r="E36" i="17" s="1"/>
  <c r="C38" i="17"/>
  <c r="E38" i="17" s="1"/>
  <c r="C39" i="17"/>
  <c r="E39" i="17" s="1"/>
  <c r="C40" i="17"/>
  <c r="E40" i="17" s="1"/>
  <c r="C42" i="17"/>
  <c r="E42" i="17" s="1"/>
  <c r="B43" i="17"/>
  <c r="D43" i="17" s="1"/>
  <c r="C44" i="17"/>
  <c r="E44" i="17" s="1"/>
  <c r="C47" i="17"/>
  <c r="E47" i="17" s="1"/>
  <c r="C48" i="17"/>
  <c r="E48" i="17" s="1"/>
  <c r="C49" i="17"/>
  <c r="E49" i="17" s="1"/>
  <c r="B51" i="17"/>
  <c r="D51" i="17" s="1"/>
  <c r="C52" i="17"/>
  <c r="E52" i="17" s="1"/>
  <c r="B53" i="17"/>
  <c r="D53" i="17" s="1"/>
  <c r="C54" i="17"/>
  <c r="E54" i="17" s="1"/>
  <c r="B55" i="17"/>
  <c r="D55" i="17" s="1"/>
  <c r="C56" i="17"/>
  <c r="E56" i="17" s="1"/>
  <c r="B57" i="17"/>
  <c r="D57" i="17" s="1"/>
  <c r="C58" i="17"/>
  <c r="E58" i="17" s="1"/>
  <c r="B59" i="17"/>
  <c r="D59" i="17" s="1"/>
  <c r="C60" i="17"/>
  <c r="E60" i="17" s="1"/>
  <c r="B62" i="17"/>
  <c r="D62" i="17" s="1"/>
  <c r="C63" i="17"/>
  <c r="E63" i="17" s="1"/>
  <c r="B64" i="17"/>
  <c r="D64" i="17" s="1"/>
  <c r="B66" i="17"/>
  <c r="D66" i="17" s="1"/>
  <c r="B67" i="17"/>
  <c r="D67" i="17" s="1"/>
  <c r="B69" i="17"/>
  <c r="D69" i="17" s="1"/>
  <c r="B70" i="17"/>
  <c r="D70" i="17" s="1"/>
  <c r="D66" i="16"/>
  <c r="B72" i="17"/>
  <c r="D72" i="17" s="1"/>
  <c r="D68" i="16"/>
  <c r="B75" i="17"/>
  <c r="D75" i="17" s="1"/>
  <c r="B76" i="17"/>
  <c r="D76" i="17" s="1"/>
  <c r="B77" i="17"/>
  <c r="D77" i="17" s="1"/>
  <c r="B78" i="17"/>
  <c r="D78" i="17" s="1"/>
  <c r="B79" i="17"/>
  <c r="D79" i="17" s="1"/>
  <c r="B80" i="17"/>
  <c r="D80" i="17" s="1"/>
  <c r="B81" i="17"/>
  <c r="D81" i="17" s="1"/>
  <c r="B84" i="17"/>
  <c r="D84" i="17" s="1"/>
  <c r="B85" i="17"/>
  <c r="D85" i="17" s="1"/>
  <c r="C86" i="17"/>
  <c r="E86" i="17" s="1"/>
  <c r="D36" i="16"/>
  <c r="E36" i="16"/>
  <c r="E5" i="17"/>
  <c r="C6" i="17"/>
  <c r="E6" i="17" s="1"/>
  <c r="C7" i="17"/>
  <c r="E7" i="17" s="1"/>
  <c r="C8" i="17"/>
  <c r="E8" i="17" s="1"/>
  <c r="C11" i="17"/>
  <c r="E11" i="17" s="1"/>
  <c r="C12" i="17"/>
  <c r="E12" i="17" s="1"/>
  <c r="C13" i="17"/>
  <c r="E13" i="17" s="1"/>
  <c r="B14" i="17"/>
  <c r="D14" i="17" s="1"/>
  <c r="C15" i="17"/>
  <c r="E15" i="17" s="1"/>
  <c r="C17" i="17"/>
  <c r="E17" i="17" s="1"/>
  <c r="B18" i="17"/>
  <c r="D18" i="17" s="1"/>
  <c r="B21" i="17"/>
  <c r="D21" i="17" s="1"/>
  <c r="B22" i="17"/>
  <c r="D22" i="17" s="1"/>
  <c r="B23" i="17"/>
  <c r="D23" i="17" s="1"/>
  <c r="C24" i="17"/>
  <c r="E24" i="17" s="1"/>
  <c r="C25" i="17"/>
  <c r="E25" i="17" s="1"/>
  <c r="C27" i="17"/>
  <c r="E27" i="17" s="1"/>
  <c r="B28" i="17"/>
  <c r="D28" i="17" s="1"/>
  <c r="C29" i="17"/>
  <c r="E29" i="17" s="1"/>
  <c r="B31" i="17"/>
  <c r="D31" i="17" s="1"/>
  <c r="C32" i="17"/>
  <c r="E32" i="17" s="1"/>
  <c r="B33" i="17"/>
  <c r="D33" i="17" s="1"/>
  <c r="B34" i="17"/>
  <c r="D34" i="17" s="1"/>
  <c r="B35" i="17"/>
  <c r="D35" i="17" s="1"/>
  <c r="B36" i="17"/>
  <c r="D36" i="17" s="1"/>
  <c r="B38" i="17"/>
  <c r="D38" i="17" s="1"/>
  <c r="B39" i="17"/>
  <c r="D39" i="17" s="1"/>
  <c r="B40" i="17"/>
  <c r="D40" i="17" s="1"/>
  <c r="B42" i="17"/>
  <c r="D42" i="17" s="1"/>
  <c r="C43" i="17"/>
  <c r="E43" i="17" s="1"/>
  <c r="B44" i="17"/>
  <c r="D44" i="17" s="1"/>
  <c r="B47" i="17"/>
  <c r="D47" i="17" s="1"/>
  <c r="B48" i="17"/>
  <c r="D48" i="17" s="1"/>
  <c r="B49" i="17"/>
  <c r="D49" i="17" s="1"/>
  <c r="C51" i="17"/>
  <c r="E51" i="17" s="1"/>
  <c r="B52" i="17"/>
  <c r="D52" i="17" s="1"/>
  <c r="C53" i="17"/>
  <c r="E53" i="17" s="1"/>
  <c r="B54" i="17"/>
  <c r="D54" i="17" s="1"/>
  <c r="C55" i="17"/>
  <c r="E55" i="17" s="1"/>
  <c r="B56" i="17"/>
  <c r="D56" i="17" s="1"/>
  <c r="C57" i="17"/>
  <c r="E57" i="17" s="1"/>
  <c r="B58" i="17"/>
  <c r="D58" i="17" s="1"/>
  <c r="C59" i="17"/>
  <c r="E59" i="17" s="1"/>
  <c r="B60" i="17"/>
  <c r="D60" i="17" s="1"/>
  <c r="C62" i="17"/>
  <c r="E62" i="17" s="1"/>
  <c r="B63" i="17"/>
  <c r="D63" i="17" s="1"/>
  <c r="C64" i="17"/>
  <c r="E64" i="17" s="1"/>
  <c r="C66" i="17"/>
  <c r="E66" i="17" s="1"/>
  <c r="C67" i="17"/>
  <c r="E67" i="17" s="1"/>
  <c r="C69" i="17"/>
  <c r="E69" i="17" s="1"/>
  <c r="C70" i="17"/>
  <c r="E70" i="17" s="1"/>
  <c r="E66" i="16"/>
  <c r="C72" i="17"/>
  <c r="E72" i="17" s="1"/>
  <c r="E68" i="16"/>
  <c r="C75" i="17"/>
  <c r="E75" i="17" s="1"/>
  <c r="C76" i="17"/>
  <c r="E76" i="17" s="1"/>
  <c r="C77" i="17"/>
  <c r="E77" i="17" s="1"/>
  <c r="C78" i="17"/>
  <c r="E78" i="17" s="1"/>
  <c r="C79" i="17"/>
  <c r="E79" i="17" s="1"/>
  <c r="C80" i="17"/>
  <c r="E80" i="17" s="1"/>
  <c r="C81" i="17"/>
  <c r="E81" i="17" s="1"/>
  <c r="C84" i="17"/>
  <c r="E84" i="17" s="1"/>
  <c r="C85" i="17"/>
  <c r="E85" i="17" s="1"/>
  <c r="B86" i="17"/>
  <c r="D86" i="17" s="1"/>
  <c r="AM95" i="18"/>
  <c r="AO95" i="18"/>
  <c r="E54" i="6" l="1"/>
  <c r="AV69" i="18"/>
  <c r="E59" i="6"/>
  <c r="AV74" i="18"/>
  <c r="E50" i="6"/>
  <c r="AV65" i="18"/>
  <c r="E29" i="6"/>
  <c r="AV44" i="18"/>
  <c r="E22" i="6"/>
  <c r="AV37" i="18"/>
  <c r="E53" i="6"/>
  <c r="AV68" i="18"/>
  <c r="E56" i="6"/>
  <c r="AV71" i="18"/>
  <c r="E52" i="6"/>
  <c r="AV67" i="18"/>
  <c r="E39" i="6"/>
  <c r="AV54" i="18"/>
  <c r="E55" i="6"/>
  <c r="AV70" i="18"/>
  <c r="E30" i="6"/>
  <c r="AV45" i="18"/>
  <c r="E40" i="6"/>
  <c r="AV55" i="18"/>
  <c r="E28" i="6"/>
  <c r="AV43" i="18"/>
  <c r="E26" i="6"/>
  <c r="AV41" i="18"/>
  <c r="E58" i="6"/>
  <c r="AV73" i="18"/>
  <c r="E49" i="6"/>
  <c r="AV64" i="18"/>
  <c r="E48" i="6"/>
  <c r="AV63" i="18"/>
  <c r="E47" i="6"/>
  <c r="AV62" i="18"/>
  <c r="E46" i="6"/>
  <c r="AV61" i="18"/>
  <c r="E27" i="6"/>
  <c r="AV42" i="18"/>
  <c r="E17" i="6"/>
  <c r="AV32" i="18"/>
  <c r="E15" i="6"/>
  <c r="AV30" i="18"/>
  <c r="E14" i="6"/>
  <c r="AV29" i="18"/>
  <c r="D7" i="6"/>
  <c r="AU22" i="18"/>
  <c r="C7" i="6"/>
  <c r="AT22" i="18"/>
  <c r="E51" i="6"/>
  <c r="AV66" i="18"/>
  <c r="D8" i="16"/>
  <c r="E78" i="16"/>
  <c r="E74" i="16"/>
  <c r="E71" i="16"/>
  <c r="E65" i="16"/>
  <c r="E62" i="16"/>
  <c r="D60" i="16"/>
  <c r="D57" i="16"/>
  <c r="E54" i="16"/>
  <c r="E52" i="16"/>
  <c r="E50" i="16"/>
  <c r="D49" i="16"/>
  <c r="D47" i="16"/>
  <c r="D46" i="16"/>
  <c r="D42" i="16"/>
  <c r="E41" i="16"/>
  <c r="D40" i="16"/>
  <c r="D39" i="16"/>
  <c r="D38" i="16"/>
  <c r="D37" i="16"/>
  <c r="D35" i="16"/>
  <c r="D34" i="16"/>
  <c r="D33" i="16"/>
  <c r="D32" i="16"/>
  <c r="E31" i="16"/>
  <c r="D30" i="16"/>
  <c r="E29" i="16"/>
  <c r="D28" i="16"/>
  <c r="E27" i="16"/>
  <c r="E25" i="16"/>
  <c r="E24" i="16"/>
  <c r="D23" i="16"/>
  <c r="D22" i="16"/>
  <c r="D21" i="16"/>
  <c r="D19" i="16"/>
  <c r="E18" i="16"/>
  <c r="E17" i="16"/>
  <c r="D16" i="16"/>
  <c r="E15" i="16"/>
  <c r="E14" i="16"/>
  <c r="E13" i="16"/>
  <c r="E11" i="16"/>
  <c r="E10" i="16"/>
  <c r="E9" i="16"/>
  <c r="B35" i="6"/>
  <c r="G35" i="6"/>
  <c r="E79" i="16"/>
  <c r="D78" i="16"/>
  <c r="D77" i="16"/>
  <c r="D75" i="16"/>
  <c r="D74" i="16"/>
  <c r="D73" i="16"/>
  <c r="D72" i="16"/>
  <c r="D71" i="16"/>
  <c r="D70" i="16"/>
  <c r="D69" i="16"/>
  <c r="B67" i="6"/>
  <c r="G67" i="6"/>
  <c r="D67" i="16"/>
  <c r="B65" i="6"/>
  <c r="G65" i="6"/>
  <c r="D65" i="16"/>
  <c r="D64" i="16"/>
  <c r="D63" i="16"/>
  <c r="D62" i="16"/>
  <c r="D61" i="16"/>
  <c r="E60" i="16"/>
  <c r="D59" i="16"/>
  <c r="E57" i="16"/>
  <c r="D56" i="16"/>
  <c r="E55" i="16"/>
  <c r="D54" i="16"/>
  <c r="E53" i="16"/>
  <c r="D52" i="16"/>
  <c r="E51" i="16"/>
  <c r="D50" i="16"/>
  <c r="E49" i="16"/>
  <c r="D48" i="16"/>
  <c r="E47" i="16"/>
  <c r="E46" i="16"/>
  <c r="E45" i="16"/>
  <c r="E42" i="16"/>
  <c r="D41" i="16"/>
  <c r="E40" i="16"/>
  <c r="E39" i="16"/>
  <c r="E38" i="16"/>
  <c r="E37" i="16"/>
  <c r="E35" i="16"/>
  <c r="E34" i="16"/>
  <c r="E33" i="16"/>
  <c r="E32" i="16"/>
  <c r="D31" i="16"/>
  <c r="E30" i="16"/>
  <c r="D29" i="16"/>
  <c r="E28" i="16"/>
  <c r="D27" i="16"/>
  <c r="D25" i="16"/>
  <c r="D24" i="16"/>
  <c r="E23" i="16"/>
  <c r="E22" i="16"/>
  <c r="E21" i="16"/>
  <c r="E19" i="16"/>
  <c r="D18" i="16"/>
  <c r="D17" i="16"/>
  <c r="E16" i="16"/>
  <c r="D15" i="16"/>
  <c r="D14" i="16"/>
  <c r="D13" i="16"/>
  <c r="D11" i="16"/>
  <c r="D10" i="16"/>
  <c r="D9" i="16"/>
  <c r="E87" i="17"/>
  <c r="D87" i="17"/>
  <c r="E8" i="16"/>
  <c r="D79" i="16"/>
  <c r="E77" i="16"/>
  <c r="E75" i="16"/>
  <c r="E73" i="16"/>
  <c r="E72" i="16"/>
  <c r="E70" i="16"/>
  <c r="E69" i="16"/>
  <c r="E67" i="16"/>
  <c r="E64" i="16"/>
  <c r="E63" i="16"/>
  <c r="E61" i="16"/>
  <c r="E59" i="16"/>
  <c r="E56" i="16"/>
  <c r="D55" i="16"/>
  <c r="D53" i="16"/>
  <c r="D51" i="16"/>
  <c r="E48" i="16"/>
  <c r="D45" i="16"/>
  <c r="E89" i="17"/>
  <c r="C89" i="17"/>
  <c r="D89" i="17"/>
  <c r="B89" i="17"/>
  <c r="C87" i="17"/>
  <c r="B87" i="17"/>
  <c r="E84" i="16"/>
  <c r="D84" i="16"/>
  <c r="D81" i="16" s="1"/>
  <c r="F84" i="16" l="1"/>
  <c r="F9" i="16"/>
  <c r="F27" i="16"/>
  <c r="B8" i="6"/>
  <c r="G8" i="6"/>
  <c r="I8" i="6" s="1"/>
  <c r="B9" i="6"/>
  <c r="G9" i="6"/>
  <c r="I9" i="6" s="1"/>
  <c r="B10" i="6"/>
  <c r="G10" i="6"/>
  <c r="B12" i="6"/>
  <c r="G12" i="6"/>
  <c r="B13" i="6"/>
  <c r="G13" i="6"/>
  <c r="I13" i="6" s="1"/>
  <c r="B14" i="6"/>
  <c r="G14" i="6"/>
  <c r="B16" i="6"/>
  <c r="G16" i="6"/>
  <c r="B17" i="6"/>
  <c r="G17" i="6"/>
  <c r="B23" i="6"/>
  <c r="G23" i="6"/>
  <c r="B24" i="6"/>
  <c r="G24" i="6"/>
  <c r="B26" i="6"/>
  <c r="G26" i="6"/>
  <c r="B28" i="6"/>
  <c r="G28" i="6"/>
  <c r="B30" i="6"/>
  <c r="G30" i="6"/>
  <c r="B40" i="6"/>
  <c r="G40" i="6"/>
  <c r="B47" i="6"/>
  <c r="G47" i="6"/>
  <c r="B49" i="6"/>
  <c r="G49" i="6"/>
  <c r="B51" i="6"/>
  <c r="G51" i="6"/>
  <c r="B53" i="6"/>
  <c r="G53" i="6"/>
  <c r="B55" i="6"/>
  <c r="G55" i="6"/>
  <c r="I55" i="6" s="1"/>
  <c r="B58" i="6"/>
  <c r="G58" i="6"/>
  <c r="B60" i="6"/>
  <c r="G60" i="6"/>
  <c r="I60" i="6" s="1"/>
  <c r="B61" i="6"/>
  <c r="G61" i="6"/>
  <c r="B62" i="6"/>
  <c r="G62" i="6"/>
  <c r="I62" i="6" s="1"/>
  <c r="B63" i="6"/>
  <c r="G63" i="6"/>
  <c r="B64" i="6"/>
  <c r="G64" i="6"/>
  <c r="B66" i="6"/>
  <c r="G66" i="6"/>
  <c r="B68" i="6"/>
  <c r="G68" i="6"/>
  <c r="B69" i="6"/>
  <c r="G69" i="6"/>
  <c r="B70" i="6"/>
  <c r="G70" i="6"/>
  <c r="B71" i="6"/>
  <c r="G71" i="6"/>
  <c r="I71" i="6" s="1"/>
  <c r="B72" i="6"/>
  <c r="G72" i="6"/>
  <c r="B73" i="6"/>
  <c r="G73" i="6"/>
  <c r="B74" i="6"/>
  <c r="G74" i="6"/>
  <c r="B76" i="6"/>
  <c r="G76" i="6"/>
  <c r="B77" i="6"/>
  <c r="G77" i="6"/>
  <c r="B15" i="6"/>
  <c r="G15" i="6"/>
  <c r="I15" i="6" s="1"/>
  <c r="B18" i="6"/>
  <c r="G18" i="6"/>
  <c r="I18" i="6" s="1"/>
  <c r="B20" i="6"/>
  <c r="G20" i="6"/>
  <c r="B21" i="6"/>
  <c r="G21" i="6"/>
  <c r="B22" i="6"/>
  <c r="G22" i="6"/>
  <c r="B27" i="6"/>
  <c r="G27" i="6"/>
  <c r="B29" i="6"/>
  <c r="G29" i="6"/>
  <c r="B31" i="6"/>
  <c r="G31" i="6"/>
  <c r="B32" i="6"/>
  <c r="G32" i="6"/>
  <c r="B33" i="6"/>
  <c r="G33" i="6"/>
  <c r="B34" i="6"/>
  <c r="G34" i="6"/>
  <c r="B36" i="6"/>
  <c r="G36" i="6"/>
  <c r="B37" i="6"/>
  <c r="G37" i="6"/>
  <c r="B38" i="6"/>
  <c r="G38" i="6"/>
  <c r="B39" i="6"/>
  <c r="G39" i="6"/>
  <c r="B41" i="6"/>
  <c r="G41" i="6"/>
  <c r="B45" i="6"/>
  <c r="G45" i="6"/>
  <c r="B46" i="6"/>
  <c r="G46" i="6"/>
  <c r="B48" i="6"/>
  <c r="G48" i="6"/>
  <c r="B56" i="6"/>
  <c r="G56" i="6"/>
  <c r="I56" i="6" s="1"/>
  <c r="B59" i="6"/>
  <c r="G59" i="6"/>
  <c r="B7" i="6"/>
  <c r="G7" i="6"/>
  <c r="B44" i="6"/>
  <c r="G44" i="6"/>
  <c r="B50" i="6"/>
  <c r="G50" i="6"/>
  <c r="B52" i="6"/>
  <c r="G52" i="6"/>
  <c r="B54" i="6"/>
  <c r="G54" i="6"/>
  <c r="B78" i="6"/>
  <c r="G78" i="6"/>
  <c r="E81" i="16"/>
  <c r="F81" i="16" s="1"/>
  <c r="F36" i="16"/>
  <c r="F79" i="16" l="1"/>
  <c r="F66" i="16" l="1"/>
  <c r="F68" i="16"/>
  <c r="F11" i="16" l="1"/>
  <c r="F51" i="16"/>
  <c r="F8" i="16"/>
  <c r="F10" i="16"/>
  <c r="F13" i="16"/>
  <c r="F14" i="16"/>
  <c r="F15" i="16"/>
  <c r="F16" i="16"/>
  <c r="F17" i="16"/>
  <c r="F18" i="16"/>
  <c r="F19" i="16"/>
  <c r="F21" i="16"/>
  <c r="F22" i="16"/>
  <c r="F23" i="16"/>
  <c r="F24" i="16"/>
  <c r="F25" i="16"/>
  <c r="F28" i="16"/>
  <c r="F29" i="16"/>
  <c r="F30" i="16"/>
  <c r="F31" i="16"/>
  <c r="F32" i="16"/>
  <c r="F33" i="16"/>
  <c r="F34" i="16"/>
  <c r="F35" i="16"/>
  <c r="F37" i="16"/>
  <c r="F38" i="16"/>
  <c r="F39" i="16"/>
  <c r="F40" i="16"/>
  <c r="F41" i="16"/>
  <c r="F42" i="16"/>
  <c r="F45" i="16"/>
  <c r="F46" i="16"/>
  <c r="F47" i="16"/>
  <c r="F48" i="16"/>
  <c r="F49" i="16"/>
  <c r="F50" i="16"/>
  <c r="F52" i="16"/>
  <c r="F53" i="16"/>
  <c r="F54" i="16"/>
  <c r="F55" i="16"/>
  <c r="F56" i="16"/>
  <c r="F57" i="16"/>
  <c r="F59" i="16"/>
  <c r="F60" i="16"/>
  <c r="F61" i="16"/>
  <c r="F64" i="16"/>
  <c r="F65" i="16"/>
  <c r="F67" i="16"/>
  <c r="F69" i="16"/>
  <c r="F70" i="16"/>
  <c r="F71" i="16"/>
  <c r="F72" i="16"/>
  <c r="F73" i="16"/>
  <c r="F74" i="16"/>
  <c r="F75" i="16"/>
  <c r="F77" i="16"/>
  <c r="F78" i="16"/>
  <c r="F62" i="16"/>
  <c r="F63" i="16" l="1"/>
  <c r="D80" i="16"/>
  <c r="D82" i="16" s="1"/>
  <c r="E80" i="16"/>
  <c r="F80" i="16" l="1"/>
  <c r="D83" i="16"/>
  <c r="D85" i="16" s="1"/>
  <c r="E83" i="16"/>
  <c r="E85" i="16" s="1"/>
  <c r="E82" i="16"/>
  <c r="F82" i="16" l="1"/>
  <c r="F83" i="16"/>
  <c r="F85" i="16" s="1"/>
  <c r="I35" i="6" l="1"/>
  <c r="E81" i="6" l="1"/>
  <c r="F81" i="6" l="1"/>
  <c r="G5" i="6"/>
  <c r="B81" i="6" l="1"/>
  <c r="G81" i="6"/>
  <c r="I5" i="6"/>
</calcChain>
</file>

<file path=xl/sharedStrings.xml><?xml version="1.0" encoding="utf-8"?>
<sst xmlns="http://schemas.openxmlformats.org/spreadsheetml/2006/main" count="995" uniqueCount="240">
  <si>
    <t xml:space="preserve">                 МБДОУ № 31 " Крепыш"</t>
  </si>
  <si>
    <t>Утверждаю</t>
  </si>
  <si>
    <t>Ясли</t>
  </si>
  <si>
    <t>Работники МБДОУ</t>
  </si>
  <si>
    <t>0504202</t>
  </si>
  <si>
    <t>Наименование продуктов</t>
  </si>
  <si>
    <t>ед. изм</t>
  </si>
  <si>
    <t>завтрак</t>
  </si>
  <si>
    <t>обед</t>
  </si>
  <si>
    <t>полдник</t>
  </si>
  <si>
    <t>ужин</t>
  </si>
  <si>
    <t>Детский сад</t>
  </si>
  <si>
    <t xml:space="preserve">ясли </t>
  </si>
  <si>
    <t>сад</t>
  </si>
  <si>
    <t>один</t>
  </si>
  <si>
    <t>все</t>
  </si>
  <si>
    <t>Количество порций</t>
  </si>
  <si>
    <t xml:space="preserve">Выход - вес порций </t>
  </si>
  <si>
    <t>Батон</t>
  </si>
  <si>
    <t>Дрожжи</t>
  </si>
  <si>
    <t>Какао</t>
  </si>
  <si>
    <t>Капуста</t>
  </si>
  <si>
    <t>Картофель</t>
  </si>
  <si>
    <t>Лук</t>
  </si>
  <si>
    <t>Масло сливочное</t>
  </si>
  <si>
    <t>Масло растительное</t>
  </si>
  <si>
    <t>Морковь</t>
  </si>
  <si>
    <t>Мука</t>
  </si>
  <si>
    <t>Мясо</t>
  </si>
  <si>
    <t>Сахар</t>
  </si>
  <si>
    <t>Сухофрукты</t>
  </si>
  <si>
    <t>Томатная паста</t>
  </si>
  <si>
    <t>Чай</t>
  </si>
  <si>
    <t>Яйцо</t>
  </si>
  <si>
    <t>Яблоко</t>
  </si>
  <si>
    <t>Огурцы соленые</t>
  </si>
  <si>
    <t>Кисель</t>
  </si>
  <si>
    <t>Крупа пшеничная</t>
  </si>
  <si>
    <t>Гречка</t>
  </si>
  <si>
    <t>Молоко сгущенное</t>
  </si>
  <si>
    <t>Творог</t>
  </si>
  <si>
    <t>Сметана</t>
  </si>
  <si>
    <t>Кефир</t>
  </si>
  <si>
    <t>Вафли</t>
  </si>
  <si>
    <t>Печенье</t>
  </si>
  <si>
    <t>Кофейный напиток</t>
  </si>
  <si>
    <t>Макаронные изделия</t>
  </si>
  <si>
    <t>Птица</t>
  </si>
  <si>
    <t>Повидло</t>
  </si>
  <si>
    <t>Рыба</t>
  </si>
  <si>
    <t>Сок</t>
  </si>
  <si>
    <t>Соль</t>
  </si>
  <si>
    <t>Тушенка</t>
  </si>
  <si>
    <t>Шоколадная конфета</t>
  </si>
  <si>
    <t>Манка</t>
  </si>
  <si>
    <t>Квашеная капуста</t>
  </si>
  <si>
    <t>Шоколад</t>
  </si>
  <si>
    <t>Лимон</t>
  </si>
  <si>
    <t>Сельдь</t>
  </si>
  <si>
    <t>Зеленый горошек</t>
  </si>
  <si>
    <t>Чеснок свежий</t>
  </si>
  <si>
    <t>Свекла</t>
  </si>
  <si>
    <t>Икра кабачковая</t>
  </si>
  <si>
    <t>Фасоль</t>
  </si>
  <si>
    <t>Крупа перловая</t>
  </si>
  <si>
    <t>Крупа ячневая</t>
  </si>
  <si>
    <t>Горох</t>
  </si>
  <si>
    <t>Геркулес</t>
  </si>
  <si>
    <t>Пшено</t>
  </si>
  <si>
    <t>Рис</t>
  </si>
  <si>
    <t>Сыр</t>
  </si>
  <si>
    <t>Огурцы свежие</t>
  </si>
  <si>
    <t>Томаты свежие</t>
  </si>
  <si>
    <t>Зефир</t>
  </si>
  <si>
    <t>Молоко концентрированное</t>
  </si>
  <si>
    <t>ясли внебюджет</t>
  </si>
  <si>
    <t>сад внебюджет</t>
  </si>
  <si>
    <t>сотрудники</t>
  </si>
  <si>
    <t>сад+ясли  бюджет</t>
  </si>
  <si>
    <t>МЕНЮ</t>
  </si>
  <si>
    <t xml:space="preserve">НА </t>
  </si>
  <si>
    <t xml:space="preserve">"ЦРР-детский сад №31 </t>
  </si>
  <si>
    <t>"Крепыш"</t>
  </si>
  <si>
    <t>_____________________</t>
  </si>
  <si>
    <t>итого</t>
  </si>
  <si>
    <t>кг</t>
  </si>
  <si>
    <t>на 1 ед изм</t>
  </si>
  <si>
    <t>шт</t>
  </si>
  <si>
    <t>Пряники</t>
  </si>
  <si>
    <t>всего КЧРП</t>
  </si>
  <si>
    <t>для сверки!!!!!!</t>
  </si>
  <si>
    <t>Сардельки куриные</t>
  </si>
  <si>
    <t>ясли</t>
  </si>
  <si>
    <t>цена</t>
  </si>
  <si>
    <t>за кг</t>
  </si>
  <si>
    <t>за 1 шт</t>
  </si>
  <si>
    <t>всего</t>
  </si>
  <si>
    <t>затраты на 1 чел в руб</t>
  </si>
  <si>
    <t>экономия(+)/перерасход(-)</t>
  </si>
  <si>
    <t>затраты садика</t>
  </si>
  <si>
    <t>на  1 чел</t>
  </si>
  <si>
    <t>на всех</t>
  </si>
  <si>
    <t>за день</t>
  </si>
  <si>
    <t>Перец болгарский</t>
  </si>
  <si>
    <t>Апельсин</t>
  </si>
  <si>
    <t>Банан</t>
  </si>
  <si>
    <t>Груша</t>
  </si>
  <si>
    <t>выдать со склада в шт</t>
  </si>
  <si>
    <t xml:space="preserve">родители(без учета5% )-оплата </t>
  </si>
  <si>
    <t>родители(без5% )-оплата за 1 чел</t>
  </si>
  <si>
    <t>Курага</t>
  </si>
  <si>
    <t>кол-во</t>
  </si>
  <si>
    <t>детей</t>
  </si>
  <si>
    <t>затраты</t>
  </si>
  <si>
    <t xml:space="preserve">оплата  </t>
  </si>
  <si>
    <t>без 5%</t>
  </si>
  <si>
    <t>в т.ч</t>
  </si>
  <si>
    <t>всего ясли</t>
  </si>
  <si>
    <t>всего сад</t>
  </si>
  <si>
    <t>проверка!</t>
  </si>
  <si>
    <t>Хлеб ржаной</t>
  </si>
  <si>
    <t>Печень куриная</t>
  </si>
  <si>
    <t xml:space="preserve">Молоко </t>
  </si>
  <si>
    <t>гр на 1 ед изм</t>
  </si>
  <si>
    <t xml:space="preserve"> в среднем</t>
  </si>
  <si>
    <t>Молоко и кисломолочные продукты:</t>
  </si>
  <si>
    <t>ИТОГО   молоко и кисломолочные продукты:</t>
  </si>
  <si>
    <t>МЯСО  :</t>
  </si>
  <si>
    <t>итого       МЯСО  :</t>
  </si>
  <si>
    <t>ИТОГО  крупы,бобовые</t>
  </si>
  <si>
    <t>ОВОЩИ  , ЗЕЛЕНЬ   :</t>
  </si>
  <si>
    <t>ИТОГО  овощи , зелень</t>
  </si>
  <si>
    <t>ФРУКТЫ СВЕЖИЕ     :</t>
  </si>
  <si>
    <t>ИТОГО  ФРУКТЫ   :</t>
  </si>
  <si>
    <t>ИТОГО кондитерские  изделия:</t>
  </si>
  <si>
    <t>всего ясли*(для БЖУК вставить</t>
  </si>
  <si>
    <t>всего сад*(для БЖУК вставить</t>
  </si>
  <si>
    <t>Повар __________________Н.В.Веневитина</t>
  </si>
  <si>
    <t>Медсестра __________________С.В.Беликова</t>
  </si>
  <si>
    <t>Утв  приказом Минфина России</t>
  </si>
  <si>
    <t>Руководитель</t>
  </si>
  <si>
    <t>от 30 марта 2015 г.№52н</t>
  </si>
  <si>
    <t>учреждения</t>
  </si>
  <si>
    <t>подпись                       (расшифровка подписи)</t>
  </si>
  <si>
    <t>2016 г</t>
  </si>
  <si>
    <t>Коды категорий довольствующихся (группы)</t>
  </si>
  <si>
    <t>Плановая стоимость одного дня, руб.</t>
  </si>
  <si>
    <t>Численность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</si>
  <si>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</si>
  <si>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, руб.</t>
  </si>
  <si>
    <t>Численность персонала, чел.</t>
  </si>
  <si>
    <t xml:space="preserve">на </t>
  </si>
  <si>
    <t>КОДЫ</t>
  </si>
  <si>
    <t>суммарных категорий</t>
  </si>
  <si>
    <t>по плановой стоимости одного дня</t>
  </si>
  <si>
    <t xml:space="preserve">Учреждение </t>
  </si>
  <si>
    <t xml:space="preserve">                           МБДОУ   Детский   сад  № 31  "КРЕПЫШ"</t>
  </si>
  <si>
    <t>Форма по ОКУД</t>
  </si>
  <si>
    <t>Дата</t>
  </si>
  <si>
    <t>Структурное подразделение</t>
  </si>
  <si>
    <t>по ОКПО</t>
  </si>
  <si>
    <t>Материально ответственное лицо</t>
  </si>
  <si>
    <t>Всего</t>
  </si>
  <si>
    <t xml:space="preserve">                   МЕНЮ -ТРЕБОВАНИЕ        НА        ВЫДАЧУ        ПРОДУКТОВ           ПИТАНИЯ     №</t>
  </si>
  <si>
    <t>Консервы рыбные</t>
  </si>
  <si>
    <t>Помидоры соленые</t>
  </si>
  <si>
    <t>ввести цену</t>
  </si>
  <si>
    <t>внб</t>
  </si>
  <si>
    <t>внб50%</t>
  </si>
  <si>
    <t>б50%</t>
  </si>
  <si>
    <t>б</t>
  </si>
  <si>
    <t>Йогурт</t>
  </si>
  <si>
    <t>Печень говяжья</t>
  </si>
  <si>
    <t>Изюм</t>
  </si>
  <si>
    <t>Шиповник</t>
  </si>
  <si>
    <t>Мармелад</t>
  </si>
  <si>
    <t>Компот из сухофруктов</t>
  </si>
  <si>
    <t>2017г.</t>
  </si>
  <si>
    <t>Бухгалтер __________________</t>
  </si>
  <si>
    <t>Лавровый лист</t>
  </si>
  <si>
    <t>Кукуруза</t>
  </si>
  <si>
    <t>0504808</t>
  </si>
  <si>
    <t>Какао с молоком</t>
  </si>
  <si>
    <t xml:space="preserve">Батон с маслом </t>
  </si>
  <si>
    <t>Плюшка</t>
  </si>
  <si>
    <t>Омлет натуральный</t>
  </si>
  <si>
    <t>30|5</t>
  </si>
  <si>
    <t>50|5</t>
  </si>
  <si>
    <t>Чай с лимоном,зефир</t>
  </si>
  <si>
    <t>Каша вязкая молочная"Рябчик"</t>
  </si>
  <si>
    <t>150|15</t>
  </si>
  <si>
    <t>200|60</t>
  </si>
  <si>
    <t>Мандарин</t>
  </si>
  <si>
    <t>Суп куриный с фрикадельками</t>
  </si>
  <si>
    <t>Молоко</t>
  </si>
  <si>
    <t xml:space="preserve">                                     Валентина  Анатольевна  Гринденко</t>
  </si>
  <si>
    <t>Кладовщик______В.А. Гринденко</t>
  </si>
  <si>
    <t>Кладовщик __________________В.А.Гринденко</t>
  </si>
  <si>
    <t>Салат из капусты со свежими томатами</t>
  </si>
  <si>
    <t>Суп картофельный с зел.горошком</t>
  </si>
  <si>
    <t>Картофельная запеканка</t>
  </si>
  <si>
    <t>Соус томатный</t>
  </si>
  <si>
    <t>Кабачковая икра</t>
  </si>
  <si>
    <t>сентября</t>
  </si>
  <si>
    <t>Наименование блюда</t>
  </si>
  <si>
    <t>калорийность (ясли)</t>
  </si>
  <si>
    <t>масса порции 3-7 лет (сад)</t>
  </si>
  <si>
    <t>масса порции 1-3 лет  ( ясли)</t>
  </si>
  <si>
    <t>калорийность (сад)</t>
  </si>
  <si>
    <t>Наименование приема пищи</t>
  </si>
  <si>
    <t>Второй завтрак</t>
  </si>
  <si>
    <t xml:space="preserve">Батон </t>
  </si>
  <si>
    <t>Cуп овощной со сметаной</t>
  </si>
  <si>
    <t>Кофейный напиток с молоком</t>
  </si>
  <si>
    <t>Компот из сухих фруктов</t>
  </si>
  <si>
    <t>Картофельное пюре</t>
  </si>
  <si>
    <t>Завтрак</t>
  </si>
  <si>
    <t>Обед</t>
  </si>
  <si>
    <t>Полдник</t>
  </si>
  <si>
    <t>Ужин</t>
  </si>
  <si>
    <t>Каша овсяная "Геркулес" жидкая</t>
  </si>
  <si>
    <t>Салат из свеклы с огурцами солеными</t>
  </si>
  <si>
    <t>Заведующий МБДОУ</t>
  </si>
  <si>
    <t>Савицкая Е.П.</t>
  </si>
  <si>
    <t>Фрикадельки мясные</t>
  </si>
  <si>
    <t>Молоко кипячёное</t>
  </si>
  <si>
    <t>Котлета рыбная</t>
  </si>
  <si>
    <t>Чай с сахаром</t>
  </si>
  <si>
    <t>40|5</t>
  </si>
  <si>
    <t>78,6\28,3\35,56</t>
  </si>
  <si>
    <t>112,66\28,3\53,34</t>
  </si>
  <si>
    <t>151,06/41,81</t>
  </si>
  <si>
    <t>Сок фруктовый</t>
  </si>
  <si>
    <t>100|50</t>
  </si>
  <si>
    <t>125,88/41,81</t>
  </si>
  <si>
    <t>Макароны отварные, соус томатный</t>
  </si>
  <si>
    <t>150|50</t>
  </si>
  <si>
    <t>Яблоки свежие</t>
  </si>
  <si>
    <t>16   мая 2024г</t>
  </si>
  <si>
    <t xml:space="preserve">" 16 "    мая   2024г.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</si>
</sst>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0\ _р_._-;\-* #,##0.00\ _р_._-;_-* &quot;-&quot;??\ 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.0000_р_._-;\-* #,##0.0000_р_._-;_-* &quot;-&quot;??_р_._-;_-@_-"/>
  </numFmts>
  <fonts count="6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u/>
      <sz val="10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color theme="0"/>
      <name val="Arial Cyr"/>
      <charset val="204"/>
    </font>
    <font>
      <sz val="6"/>
      <color theme="1"/>
      <name val="Arial Cyr"/>
      <charset val="204"/>
    </font>
    <font>
      <b/>
      <sz val="6"/>
      <color theme="1"/>
      <name val="Arial Cyr"/>
      <charset val="204"/>
    </font>
    <font>
      <b/>
      <sz val="7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2060"/>
      <name val="Arial Cyr"/>
      <charset val="204"/>
    </font>
    <font>
      <b/>
      <sz val="8"/>
      <color theme="1" tint="4.9989318521683403E-2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5"/>
      <color theme="0"/>
      <name val="Arial"/>
      <family val="2"/>
      <charset val="204"/>
    </font>
    <font>
      <b/>
      <sz val="9"/>
      <color theme="1"/>
      <name val="Arial Cyr"/>
      <charset val="204"/>
    </font>
    <font>
      <sz val="9"/>
      <name val="Arial Cyr"/>
      <charset val="204"/>
    </font>
    <font>
      <sz val="9"/>
      <color theme="0"/>
      <name val="Arial Cyr"/>
      <charset val="204"/>
    </font>
    <font>
      <sz val="9"/>
      <color theme="1"/>
      <name val="Arial Cyr"/>
      <charset val="204"/>
    </font>
    <font>
      <sz val="9"/>
      <name val="Arial"/>
      <family val="2"/>
      <charset val="204"/>
    </font>
    <font>
      <b/>
      <sz val="9"/>
      <color theme="1" tint="4.9989318521683403E-2"/>
      <name val="Arial Cyr"/>
      <charset val="204"/>
    </font>
    <font>
      <b/>
      <sz val="9"/>
      <color rgb="FF002060"/>
      <name val="Arial Cyr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8"/>
      <color theme="0"/>
      <name val="Times New Roman"/>
      <family val="1"/>
      <charset val="204"/>
    </font>
    <font>
      <b/>
      <sz val="48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48"/>
      <color theme="0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10" fillId="0" borderId="9" xfId="1" applyNumberFormat="1" applyFont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6" fillId="4" borderId="8" xfId="1" applyNumberFormat="1" applyFont="1" applyFill="1" applyBorder="1" applyAlignment="1">
      <alignment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66" fontId="12" fillId="4" borderId="6" xfId="1" applyNumberFormat="1" applyFont="1" applyFill="1" applyBorder="1" applyAlignment="1">
      <alignment vertical="center" wrapText="1"/>
    </xf>
    <xf numFmtId="166" fontId="12" fillId="4" borderId="8" xfId="1" applyNumberFormat="1" applyFont="1" applyFill="1" applyBorder="1" applyAlignment="1">
      <alignment vertical="center" wrapText="1"/>
    </xf>
    <xf numFmtId="166" fontId="12" fillId="0" borderId="8" xfId="1" applyNumberFormat="1" applyFont="1" applyBorder="1" applyAlignment="1">
      <alignment horizontal="center" vertical="center" wrapText="1"/>
    </xf>
    <xf numFmtId="167" fontId="12" fillId="0" borderId="9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10" fillId="5" borderId="8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9" fillId="5" borderId="8" xfId="1" applyNumberFormat="1" applyFont="1" applyFill="1" applyBorder="1" applyAlignment="1">
      <alignment horizontal="center" vertical="center" wrapText="1"/>
    </xf>
    <xf numFmtId="166" fontId="10" fillId="5" borderId="8" xfId="1" applyNumberFormat="1" applyFont="1" applyFill="1" applyBorder="1" applyAlignment="1">
      <alignment horizontal="right" vertical="center" wrapText="1"/>
    </xf>
    <xf numFmtId="166" fontId="10" fillId="5" borderId="8" xfId="1" applyNumberFormat="1" applyFont="1" applyFill="1" applyBorder="1" applyAlignment="1">
      <alignment vertical="center" wrapText="1"/>
    </xf>
    <xf numFmtId="166" fontId="13" fillId="5" borderId="8" xfId="1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10" fillId="3" borderId="6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10" fillId="3" borderId="9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166" fontId="12" fillId="3" borderId="6" xfId="1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6" fontId="12" fillId="3" borderId="8" xfId="1" applyNumberFormat="1" applyFont="1" applyFill="1" applyBorder="1" applyAlignment="1">
      <alignment vertical="center" wrapText="1"/>
    </xf>
    <xf numFmtId="164" fontId="10" fillId="0" borderId="20" xfId="1" applyNumberFormat="1" applyFont="1" applyBorder="1" applyAlignment="1">
      <alignment horizontal="center" vertical="center" wrapText="1"/>
    </xf>
    <xf numFmtId="166" fontId="6" fillId="4" borderId="6" xfId="1" applyNumberFormat="1" applyFont="1" applyFill="1" applyBorder="1" applyAlignment="1">
      <alignment vertical="center" wrapText="1"/>
    </xf>
    <xf numFmtId="166" fontId="12" fillId="3" borderId="9" xfId="1" applyNumberFormat="1" applyFont="1" applyFill="1" applyBorder="1" applyAlignment="1">
      <alignment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 wrapText="1"/>
    </xf>
    <xf numFmtId="166" fontId="12" fillId="3" borderId="20" xfId="1" applyNumberFormat="1" applyFont="1" applyFill="1" applyBorder="1" applyAlignment="1">
      <alignment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166" fontId="13" fillId="4" borderId="6" xfId="1" applyNumberFormat="1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/>
    </xf>
    <xf numFmtId="167" fontId="27" fillId="8" borderId="8" xfId="0" applyNumberFormat="1" applyFont="1" applyFill="1" applyBorder="1" applyAlignment="1">
      <alignment horizontal="center"/>
    </xf>
    <xf numFmtId="0" fontId="2" fillId="8" borderId="8" xfId="0" applyFont="1" applyFill="1" applyBorder="1"/>
    <xf numFmtId="164" fontId="6" fillId="0" borderId="20" xfId="1" applyNumberFormat="1" applyFont="1" applyBorder="1" applyAlignment="1">
      <alignment horizontal="center" vertical="center" wrapText="1"/>
    </xf>
    <xf numFmtId="166" fontId="6" fillId="0" borderId="8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center" vertical="center" wrapText="1"/>
    </xf>
    <xf numFmtId="166" fontId="8" fillId="0" borderId="24" xfId="0" applyNumberFormat="1" applyFont="1" applyBorder="1" applyAlignment="1">
      <alignment horizontal="center" vertical="center" wrapText="1"/>
    </xf>
    <xf numFmtId="0" fontId="29" fillId="0" borderId="0" xfId="0" applyFont="1"/>
    <xf numFmtId="0" fontId="30" fillId="5" borderId="8" xfId="0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15" fillId="3" borderId="0" xfId="0" applyFont="1" applyFill="1" applyAlignment="1">
      <alignment vertical="center" wrapText="1"/>
    </xf>
    <xf numFmtId="0" fontId="33" fillId="0" borderId="0" xfId="0" applyFont="1"/>
    <xf numFmtId="166" fontId="22" fillId="4" borderId="6" xfId="1" applyNumberFormat="1" applyFont="1" applyFill="1" applyBorder="1" applyAlignment="1">
      <alignment vertical="center" wrapText="1"/>
    </xf>
    <xf numFmtId="166" fontId="22" fillId="0" borderId="8" xfId="1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4" fontId="32" fillId="3" borderId="8" xfId="0" applyNumberFormat="1" applyFont="1" applyFill="1" applyBorder="1" applyAlignment="1">
      <alignment horizontal="center" vertical="center" wrapText="1"/>
    </xf>
    <xf numFmtId="167" fontId="14" fillId="5" borderId="8" xfId="1" applyNumberFormat="1" applyFont="1" applyFill="1" applyBorder="1" applyAlignment="1">
      <alignment vertical="center" wrapText="1"/>
    </xf>
    <xf numFmtId="167" fontId="14" fillId="5" borderId="8" xfId="1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9" fillId="3" borderId="0" xfId="0" applyFont="1" applyFill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0" fillId="0" borderId="0" xfId="0" applyFont="1"/>
    <xf numFmtId="0" fontId="32" fillId="10" borderId="8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26" xfId="0" applyFont="1" applyFill="1" applyBorder="1" applyAlignment="1">
      <alignment horizontal="center" vertical="center" wrapText="1"/>
    </xf>
    <xf numFmtId="164" fontId="35" fillId="2" borderId="6" xfId="1" applyNumberFormat="1" applyFont="1" applyFill="1" applyBorder="1" applyAlignment="1">
      <alignment horizontal="center" vertical="center" wrapText="1"/>
    </xf>
    <xf numFmtId="164" fontId="35" fillId="0" borderId="8" xfId="1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166" fontId="13" fillId="4" borderId="8" xfId="1" applyNumberFormat="1" applyFont="1" applyFill="1" applyBorder="1" applyAlignment="1">
      <alignment vertical="center" wrapText="1"/>
    </xf>
    <xf numFmtId="166" fontId="13" fillId="0" borderId="9" xfId="1" applyNumberFormat="1" applyFont="1" applyBorder="1" applyAlignment="1">
      <alignment vertical="center" wrapText="1"/>
    </xf>
    <xf numFmtId="0" fontId="12" fillId="3" borderId="26" xfId="0" applyFont="1" applyFill="1" applyBorder="1" applyAlignment="1">
      <alignment horizontal="center" vertical="center" wrapText="1"/>
    </xf>
    <xf numFmtId="167" fontId="32" fillId="9" borderId="31" xfId="0" applyNumberFormat="1" applyFont="1" applyFill="1" applyBorder="1" applyAlignment="1">
      <alignment horizontal="center" vertical="center" wrapText="1"/>
    </xf>
    <xf numFmtId="0" fontId="32" fillId="10" borderId="7" xfId="0" applyFont="1" applyFill="1" applyBorder="1" applyAlignment="1">
      <alignment horizontal="center" vertical="center" wrapText="1"/>
    </xf>
    <xf numFmtId="164" fontId="32" fillId="3" borderId="7" xfId="0" applyNumberFormat="1" applyFont="1" applyFill="1" applyBorder="1" applyAlignment="1">
      <alignment horizontal="center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right" wrapText="1"/>
    </xf>
    <xf numFmtId="0" fontId="17" fillId="3" borderId="4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4" fillId="10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7" fillId="10" borderId="38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9" fontId="0" fillId="0" borderId="8" xfId="0" applyNumberFormat="1" applyBorder="1"/>
    <xf numFmtId="0" fontId="2" fillId="0" borderId="41" xfId="0" applyFont="1" applyBorder="1" applyAlignment="1">
      <alignment horizontal="center"/>
    </xf>
    <xf numFmtId="0" fontId="17" fillId="3" borderId="4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164" fontId="32" fillId="3" borderId="22" xfId="0" applyNumberFormat="1" applyFont="1" applyFill="1" applyBorder="1" applyAlignment="1">
      <alignment horizontal="right" wrapText="1"/>
    </xf>
    <xf numFmtId="2" fontId="32" fillId="3" borderId="9" xfId="0" applyNumberFormat="1" applyFont="1" applyFill="1" applyBorder="1" applyAlignment="1">
      <alignment horizontal="right" wrapText="1"/>
    </xf>
    <xf numFmtId="2" fontId="32" fillId="3" borderId="23" xfId="0" applyNumberFormat="1" applyFont="1" applyFill="1" applyBorder="1" applyAlignment="1">
      <alignment horizontal="right" wrapText="1"/>
    </xf>
    <xf numFmtId="164" fontId="32" fillId="3" borderId="22" xfId="0" applyNumberFormat="1" applyFont="1" applyFill="1" applyBorder="1" applyAlignment="1">
      <alignment horizontal="right" vertical="center" wrapText="1"/>
    </xf>
    <xf numFmtId="0" fontId="32" fillId="3" borderId="8" xfId="0" applyFont="1" applyFill="1" applyBorder="1" applyAlignment="1">
      <alignment horizontal="right" vertical="center" wrapText="1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left" vertical="center" wrapText="1"/>
    </xf>
    <xf numFmtId="165" fontId="19" fillId="12" borderId="8" xfId="0" applyNumberFormat="1" applyFont="1" applyFill="1" applyBorder="1"/>
    <xf numFmtId="165" fontId="19" fillId="12" borderId="8" xfId="0" applyNumberFormat="1" applyFont="1" applyFill="1" applyBorder="1" applyAlignment="1">
      <alignment horizontal="center"/>
    </xf>
    <xf numFmtId="166" fontId="13" fillId="3" borderId="8" xfId="1" applyNumberFormat="1" applyFont="1" applyFill="1" applyBorder="1" applyAlignment="1">
      <alignment vertical="center" wrapText="1"/>
    </xf>
    <xf numFmtId="166" fontId="13" fillId="3" borderId="9" xfId="1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166" fontId="36" fillId="2" borderId="8" xfId="1" applyNumberFormat="1" applyFont="1" applyFill="1" applyBorder="1" applyAlignment="1">
      <alignment horizontal="center" vertical="center" wrapText="1"/>
    </xf>
    <xf numFmtId="166" fontId="36" fillId="0" borderId="8" xfId="1" applyNumberFormat="1" applyFont="1" applyBorder="1" applyAlignment="1">
      <alignment horizontal="center" vertical="center" wrapText="1"/>
    </xf>
    <xf numFmtId="164" fontId="37" fillId="2" borderId="6" xfId="1" applyNumberFormat="1" applyFont="1" applyFill="1" applyBorder="1" applyAlignment="1">
      <alignment horizontal="center" vertical="center" wrapText="1"/>
    </xf>
    <xf numFmtId="164" fontId="37" fillId="0" borderId="8" xfId="1" applyNumberFormat="1" applyFont="1" applyBorder="1" applyAlignment="1">
      <alignment horizontal="center" vertical="center" wrapText="1"/>
    </xf>
    <xf numFmtId="164" fontId="37" fillId="2" borderId="8" xfId="1" applyNumberFormat="1" applyFont="1" applyFill="1" applyBorder="1" applyAlignment="1">
      <alignment horizontal="center" vertical="center" wrapText="1"/>
    </xf>
    <xf numFmtId="166" fontId="12" fillId="4" borderId="17" xfId="1" applyNumberFormat="1" applyFont="1" applyFill="1" applyBorder="1" applyAlignment="1">
      <alignment vertical="center" wrapText="1"/>
    </xf>
    <xf numFmtId="166" fontId="12" fillId="4" borderId="18" xfId="1" applyNumberFormat="1" applyFont="1" applyFill="1" applyBorder="1" applyAlignment="1">
      <alignment vertical="center" wrapText="1"/>
    </xf>
    <xf numFmtId="166" fontId="12" fillId="3" borderId="18" xfId="1" applyNumberFormat="1" applyFont="1" applyFill="1" applyBorder="1" applyAlignment="1">
      <alignment vertical="center" wrapText="1"/>
    </xf>
    <xf numFmtId="166" fontId="12" fillId="3" borderId="19" xfId="1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166" fontId="13" fillId="0" borderId="8" xfId="1" applyNumberFormat="1" applyFont="1" applyBorder="1"/>
    <xf numFmtId="167" fontId="14" fillId="7" borderId="8" xfId="0" applyNumberFormat="1" applyFont="1" applyFill="1" applyBorder="1" applyAlignment="1">
      <alignment horizontal="center" vertical="center" wrapText="1"/>
    </xf>
    <xf numFmtId="167" fontId="17" fillId="6" borderId="8" xfId="0" applyNumberFormat="1" applyFont="1" applyFill="1" applyBorder="1" applyAlignment="1">
      <alignment horizontal="center" vertical="center" wrapText="1"/>
    </xf>
    <xf numFmtId="168" fontId="17" fillId="6" borderId="8" xfId="0" applyNumberFormat="1" applyFont="1" applyFill="1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left" wrapText="1"/>
    </xf>
    <xf numFmtId="0" fontId="39" fillId="3" borderId="5" xfId="0" applyFont="1" applyFill="1" applyBorder="1" applyAlignment="1">
      <alignment horizontal="center"/>
    </xf>
    <xf numFmtId="166" fontId="12" fillId="0" borderId="18" xfId="1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vertical="center" wrapText="1"/>
    </xf>
    <xf numFmtId="167" fontId="12" fillId="3" borderId="8" xfId="1" applyNumberFormat="1" applyFont="1" applyFill="1" applyBorder="1" applyAlignment="1">
      <alignment horizontal="center" vertical="center" wrapText="1"/>
    </xf>
    <xf numFmtId="166" fontId="12" fillId="3" borderId="8" xfId="1" applyNumberFormat="1" applyFont="1" applyFill="1" applyBorder="1" applyAlignment="1">
      <alignment horizontal="center" vertical="center" wrapText="1"/>
    </xf>
    <xf numFmtId="166" fontId="42" fillId="3" borderId="6" xfId="1" applyNumberFormat="1" applyFont="1" applyFill="1" applyBorder="1" applyAlignment="1">
      <alignment horizontal="center" vertical="center" wrapText="1"/>
    </xf>
    <xf numFmtId="167" fontId="41" fillId="0" borderId="9" xfId="1" applyNumberFormat="1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wrapText="1"/>
    </xf>
    <xf numFmtId="0" fontId="25" fillId="3" borderId="7" xfId="0" applyFont="1" applyFill="1" applyBorder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40" fillId="0" borderId="8" xfId="0" applyFont="1" applyBorder="1"/>
    <xf numFmtId="0" fontId="28" fillId="0" borderId="20" xfId="0" applyFont="1" applyBorder="1" applyAlignment="1">
      <alignment horizontal="center" vertical="center" wrapText="1"/>
    </xf>
    <xf numFmtId="166" fontId="8" fillId="3" borderId="25" xfId="1" applyNumberFormat="1" applyFont="1" applyFill="1" applyBorder="1" applyAlignment="1">
      <alignment vertical="center" wrapText="1"/>
    </xf>
    <xf numFmtId="166" fontId="8" fillId="3" borderId="8" xfId="1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4" fontId="10" fillId="3" borderId="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166" fontId="41" fillId="0" borderId="8" xfId="1" applyNumberFormat="1" applyFont="1" applyBorder="1" applyAlignment="1">
      <alignment horizontal="center" vertical="center" wrapText="1"/>
    </xf>
    <xf numFmtId="166" fontId="8" fillId="3" borderId="6" xfId="1" applyNumberFormat="1" applyFont="1" applyFill="1" applyBorder="1" applyAlignment="1">
      <alignment vertical="center" wrapText="1"/>
    </xf>
    <xf numFmtId="168" fontId="12" fillId="3" borderId="17" xfId="1" applyNumberFormat="1" applyFont="1" applyFill="1" applyBorder="1" applyAlignment="1">
      <alignment horizontal="center" vertical="center" wrapText="1"/>
    </xf>
    <xf numFmtId="167" fontId="12" fillId="3" borderId="18" xfId="1" applyNumberFormat="1" applyFont="1" applyFill="1" applyBorder="1" applyAlignment="1">
      <alignment horizontal="center" vertical="center" wrapText="1"/>
    </xf>
    <xf numFmtId="168" fontId="12" fillId="3" borderId="18" xfId="1" applyNumberFormat="1" applyFont="1" applyFill="1" applyBorder="1" applyAlignment="1">
      <alignment horizontal="center" vertical="center" wrapText="1"/>
    </xf>
    <xf numFmtId="167" fontId="12" fillId="0" borderId="19" xfId="1" applyNumberFormat="1" applyFont="1" applyBorder="1" applyAlignment="1">
      <alignment horizontal="center" vertical="center" wrapText="1"/>
    </xf>
    <xf numFmtId="164" fontId="23" fillId="2" borderId="27" xfId="1" applyNumberFormat="1" applyFont="1" applyFill="1" applyBorder="1" applyAlignment="1">
      <alignment horizontal="center" vertical="center" wrapText="1"/>
    </xf>
    <xf numFmtId="164" fontId="23" fillId="0" borderId="7" xfId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6" fontId="8" fillId="0" borderId="25" xfId="1" applyNumberFormat="1" applyFont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168" fontId="12" fillId="4" borderId="18" xfId="1" applyNumberFormat="1" applyFont="1" applyFill="1" applyBorder="1" applyAlignment="1">
      <alignment vertical="center" wrapText="1"/>
    </xf>
    <xf numFmtId="167" fontId="42" fillId="3" borderId="8" xfId="1" applyNumberFormat="1" applyFont="1" applyFill="1" applyBorder="1" applyAlignment="1">
      <alignment horizontal="center" vertical="center" wrapText="1"/>
    </xf>
    <xf numFmtId="166" fontId="42" fillId="3" borderId="8" xfId="1" applyNumberFormat="1" applyFont="1" applyFill="1" applyBorder="1" applyAlignment="1">
      <alignment horizontal="center" vertical="center" wrapText="1"/>
    </xf>
    <xf numFmtId="166" fontId="42" fillId="0" borderId="8" xfId="1" applyNumberFormat="1" applyFont="1" applyBorder="1" applyAlignment="1">
      <alignment horizontal="center" vertical="center" wrapText="1"/>
    </xf>
    <xf numFmtId="167" fontId="42" fillId="0" borderId="9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7" fontId="12" fillId="5" borderId="20" xfId="1" applyNumberFormat="1" applyFont="1" applyFill="1" applyBorder="1" applyAlignment="1">
      <alignment horizontal="center" vertical="center" wrapText="1"/>
    </xf>
    <xf numFmtId="168" fontId="12" fillId="5" borderId="20" xfId="1" applyNumberFormat="1" applyFont="1" applyFill="1" applyBorder="1" applyAlignment="1">
      <alignment horizontal="center" vertical="center" wrapText="1"/>
    </xf>
    <xf numFmtId="164" fontId="12" fillId="5" borderId="20" xfId="1" applyNumberFormat="1" applyFont="1" applyFill="1" applyBorder="1" applyAlignment="1">
      <alignment horizontal="center" vertical="center" wrapText="1"/>
    </xf>
    <xf numFmtId="167" fontId="13" fillId="5" borderId="20" xfId="1" applyNumberFormat="1" applyFont="1" applyFill="1" applyBorder="1" applyAlignment="1">
      <alignment horizontal="center" vertical="center" wrapText="1"/>
    </xf>
    <xf numFmtId="166" fontId="12" fillId="5" borderId="20" xfId="1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4" fontId="32" fillId="4" borderId="18" xfId="0" applyNumberFormat="1" applyFont="1" applyFill="1" applyBorder="1" applyAlignment="1">
      <alignment vertical="center" wrapText="1"/>
    </xf>
    <xf numFmtId="164" fontId="10" fillId="5" borderId="25" xfId="1" applyNumberFormat="1" applyFont="1" applyFill="1" applyBorder="1" applyAlignment="1">
      <alignment horizontal="center" vertical="center" wrapText="1"/>
    </xf>
    <xf numFmtId="164" fontId="32" fillId="3" borderId="34" xfId="0" applyNumberFormat="1" applyFont="1" applyFill="1" applyBorder="1" applyAlignment="1">
      <alignment horizontal="right" wrapText="1"/>
    </xf>
    <xf numFmtId="164" fontId="32" fillId="3" borderId="8" xfId="0" applyNumberFormat="1" applyFont="1" applyFill="1" applyBorder="1" applyAlignment="1">
      <alignment horizontal="right" wrapText="1"/>
    </xf>
    <xf numFmtId="165" fontId="32" fillId="3" borderId="8" xfId="1" applyFont="1" applyFill="1" applyBorder="1" applyAlignment="1">
      <alignment horizontal="right" vertical="center" wrapText="1"/>
    </xf>
    <xf numFmtId="165" fontId="32" fillId="3" borderId="8" xfId="1" applyFont="1" applyFill="1" applyBorder="1" applyAlignment="1">
      <alignment horizontal="right" wrapText="1"/>
    </xf>
    <xf numFmtId="165" fontId="32" fillId="4" borderId="18" xfId="1" applyFont="1" applyFill="1" applyBorder="1" applyAlignment="1">
      <alignment horizontal="right" vertical="center" wrapText="1"/>
    </xf>
    <xf numFmtId="165" fontId="32" fillId="4" borderId="19" xfId="1" applyFont="1" applyFill="1" applyBorder="1" applyAlignment="1">
      <alignment horizontal="right" vertical="center" wrapText="1"/>
    </xf>
    <xf numFmtId="0" fontId="15" fillId="0" borderId="0" xfId="0" applyFont="1"/>
    <xf numFmtId="0" fontId="30" fillId="13" borderId="3" xfId="0" applyFont="1" applyFill="1" applyBorder="1" applyAlignment="1">
      <alignment horizontal="left" vertical="center" wrapText="1"/>
    </xf>
    <xf numFmtId="0" fontId="38" fillId="13" borderId="46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13" borderId="41" xfId="0" applyFont="1" applyFill="1" applyBorder="1" applyAlignment="1">
      <alignment horizontal="left" vertical="center" wrapText="1"/>
    </xf>
    <xf numFmtId="0" fontId="38" fillId="13" borderId="41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168" fontId="12" fillId="3" borderId="18" xfId="1" applyNumberFormat="1" applyFont="1" applyFill="1" applyBorder="1" applyAlignment="1">
      <alignment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20" xfId="0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7" fillId="0" borderId="1" xfId="0" applyFont="1" applyBorder="1"/>
    <xf numFmtId="0" fontId="28" fillId="3" borderId="0" xfId="0" applyFont="1" applyFill="1"/>
    <xf numFmtId="164" fontId="0" fillId="0" borderId="1" xfId="1" applyNumberFormat="1" applyFont="1" applyBorder="1"/>
    <xf numFmtId="0" fontId="15" fillId="3" borderId="0" xfId="0" applyFont="1" applyFill="1"/>
    <xf numFmtId="0" fontId="26" fillId="0" borderId="1" xfId="0" applyFont="1" applyBorder="1" applyAlignment="1">
      <alignment horizontal="center"/>
    </xf>
    <xf numFmtId="0" fontId="15" fillId="0" borderId="1" xfId="0" applyFont="1" applyBorder="1"/>
    <xf numFmtId="164" fontId="15" fillId="0" borderId="1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1" xfId="0" applyFont="1" applyBorder="1" applyAlignment="1"/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/>
    <xf numFmtId="0" fontId="0" fillId="0" borderId="0" xfId="0" applyBorder="1" applyAlignment="1"/>
    <xf numFmtId="0" fontId="43" fillId="0" borderId="8" xfId="0" applyFont="1" applyBorder="1" applyAlignment="1">
      <alignment horizontal="center" vertical="center"/>
    </xf>
    <xf numFmtId="0" fontId="33" fillId="0" borderId="0" xfId="0" applyFont="1" applyBorder="1"/>
    <xf numFmtId="0" fontId="15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vertical="center" wrapText="1"/>
    </xf>
    <xf numFmtId="164" fontId="45" fillId="3" borderId="0" xfId="0" applyNumberFormat="1" applyFont="1" applyFill="1" applyBorder="1" applyAlignment="1">
      <alignment vertical="center" wrapText="1"/>
    </xf>
    <xf numFmtId="166" fontId="12" fillId="4" borderId="20" xfId="1" applyNumberFormat="1" applyFont="1" applyFill="1" applyBorder="1" applyAlignment="1">
      <alignment vertical="center" wrapText="1"/>
    </xf>
    <xf numFmtId="169" fontId="12" fillId="3" borderId="18" xfId="1" applyNumberFormat="1" applyFont="1" applyFill="1" applyBorder="1" applyAlignment="1">
      <alignment horizontal="center" vertical="center" wrapText="1"/>
    </xf>
    <xf numFmtId="166" fontId="13" fillId="4" borderId="18" xfId="1" applyNumberFormat="1" applyFont="1" applyFill="1" applyBorder="1" applyAlignment="1">
      <alignment vertical="center" wrapText="1"/>
    </xf>
    <xf numFmtId="166" fontId="12" fillId="4" borderId="50" xfId="1" applyNumberFormat="1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left" vertical="center" wrapText="1"/>
    </xf>
    <xf numFmtId="166" fontId="12" fillId="4" borderId="51" xfId="1" applyNumberFormat="1" applyFont="1" applyFill="1" applyBorder="1" applyAlignment="1">
      <alignment vertical="center" wrapText="1"/>
    </xf>
    <xf numFmtId="166" fontId="12" fillId="3" borderId="26" xfId="1" applyNumberFormat="1" applyFont="1" applyFill="1" applyBorder="1" applyAlignment="1">
      <alignment vertical="center" wrapText="1"/>
    </xf>
    <xf numFmtId="166" fontId="12" fillId="4" borderId="26" xfId="1" applyNumberFormat="1" applyFont="1" applyFill="1" applyBorder="1" applyAlignment="1">
      <alignment vertical="center" wrapText="1"/>
    </xf>
    <xf numFmtId="166" fontId="13" fillId="4" borderId="26" xfId="1" applyNumberFormat="1" applyFont="1" applyFill="1" applyBorder="1" applyAlignment="1">
      <alignment vertical="center" wrapText="1"/>
    </xf>
    <xf numFmtId="166" fontId="12" fillId="3" borderId="48" xfId="1" applyNumberFormat="1" applyFont="1" applyFill="1" applyBorder="1" applyAlignment="1">
      <alignment vertical="center" wrapText="1"/>
    </xf>
    <xf numFmtId="166" fontId="12" fillId="4" borderId="48" xfId="1" applyNumberFormat="1" applyFont="1" applyFill="1" applyBorder="1" applyAlignment="1">
      <alignment vertical="center" wrapText="1"/>
    </xf>
    <xf numFmtId="166" fontId="12" fillId="3" borderId="52" xfId="1" applyNumberFormat="1" applyFont="1" applyFill="1" applyBorder="1" applyAlignment="1">
      <alignment vertical="center" wrapText="1"/>
    </xf>
    <xf numFmtId="166" fontId="12" fillId="4" borderId="47" xfId="1" applyNumberFormat="1" applyFont="1" applyFill="1" applyBorder="1" applyAlignment="1">
      <alignment vertical="center" wrapText="1"/>
    </xf>
    <xf numFmtId="166" fontId="12" fillId="3" borderId="51" xfId="1" applyNumberFormat="1" applyFont="1" applyFill="1" applyBorder="1" applyAlignment="1">
      <alignment horizontal="center" vertical="center" wrapText="1"/>
    </xf>
    <xf numFmtId="167" fontId="12" fillId="3" borderId="26" xfId="1" applyNumberFormat="1" applyFont="1" applyFill="1" applyBorder="1" applyAlignment="1">
      <alignment horizontal="center" vertical="center" wrapText="1"/>
    </xf>
    <xf numFmtId="166" fontId="12" fillId="3" borderId="26" xfId="1" applyNumberFormat="1" applyFont="1" applyFill="1" applyBorder="1" applyAlignment="1">
      <alignment horizontal="center" vertical="center" wrapText="1"/>
    </xf>
    <xf numFmtId="166" fontId="12" fillId="0" borderId="26" xfId="1" applyNumberFormat="1" applyFont="1" applyBorder="1" applyAlignment="1">
      <alignment horizontal="center" vertical="center" wrapText="1"/>
    </xf>
    <xf numFmtId="167" fontId="12" fillId="0" borderId="52" xfId="1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wrapText="1"/>
    </xf>
    <xf numFmtId="0" fontId="25" fillId="0" borderId="20" xfId="0" applyFont="1" applyBorder="1" applyAlignment="1">
      <alignment horizontal="left" vertical="center" wrapText="1"/>
    </xf>
    <xf numFmtId="0" fontId="25" fillId="3" borderId="24" xfId="0" applyFont="1" applyFill="1" applyBorder="1" applyAlignment="1">
      <alignment horizontal="left" vertical="center" wrapText="1"/>
    </xf>
    <xf numFmtId="0" fontId="25" fillId="3" borderId="20" xfId="0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3" borderId="48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40" fillId="0" borderId="20" xfId="0" applyFont="1" applyBorder="1"/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166" fontId="8" fillId="0" borderId="54" xfId="0" applyNumberFormat="1" applyFont="1" applyBorder="1" applyAlignment="1">
      <alignment horizontal="center" vertical="center" wrapText="1"/>
    </xf>
    <xf numFmtId="166" fontId="8" fillId="0" borderId="5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66" fontId="8" fillId="0" borderId="43" xfId="0" applyNumberFormat="1" applyFont="1" applyBorder="1" applyAlignment="1">
      <alignment horizontal="center" vertical="center" wrapText="1"/>
    </xf>
    <xf numFmtId="0" fontId="40" fillId="0" borderId="19" xfId="0" applyFont="1" applyBorder="1"/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/>
    </xf>
    <xf numFmtId="0" fontId="17" fillId="3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164" fontId="14" fillId="2" borderId="8" xfId="1" applyNumberFormat="1" applyFont="1" applyFill="1" applyBorder="1" applyAlignment="1">
      <alignment horizontal="center" vertical="center" wrapText="1"/>
    </xf>
    <xf numFmtId="164" fontId="14" fillId="0" borderId="20" xfId="1" applyNumberFormat="1" applyFont="1" applyBorder="1" applyAlignment="1">
      <alignment horizontal="center" vertical="center" wrapText="1"/>
    </xf>
    <xf numFmtId="164" fontId="14" fillId="0" borderId="9" xfId="1" applyNumberFormat="1" applyFont="1" applyBorder="1" applyAlignment="1">
      <alignment horizontal="center" vertical="center" wrapText="1"/>
    </xf>
    <xf numFmtId="164" fontId="46" fillId="2" borderId="6" xfId="1" applyNumberFormat="1" applyFont="1" applyFill="1" applyBorder="1" applyAlignment="1">
      <alignment horizontal="center" vertical="center" wrapText="1"/>
    </xf>
    <xf numFmtId="164" fontId="46" fillId="0" borderId="8" xfId="1" applyNumberFormat="1" applyFont="1" applyBorder="1" applyAlignment="1">
      <alignment horizontal="center" vertical="center" wrapText="1"/>
    </xf>
    <xf numFmtId="164" fontId="46" fillId="2" borderId="8" xfId="1" applyNumberFormat="1" applyFont="1" applyFill="1" applyBorder="1" applyAlignment="1">
      <alignment horizontal="center" vertical="center" wrapText="1"/>
    </xf>
    <xf numFmtId="164" fontId="25" fillId="2" borderId="27" xfId="1" applyNumberFormat="1" applyFont="1" applyFill="1" applyBorder="1" applyAlignment="1">
      <alignment horizontal="center" vertical="center" wrapText="1"/>
    </xf>
    <xf numFmtId="164" fontId="25" fillId="0" borderId="7" xfId="1" applyNumberFormat="1" applyFont="1" applyBorder="1" applyAlignment="1">
      <alignment horizontal="center" vertical="center" wrapText="1"/>
    </xf>
    <xf numFmtId="164" fontId="14" fillId="3" borderId="6" xfId="1" applyNumberFormat="1" applyFont="1" applyFill="1" applyBorder="1" applyAlignment="1">
      <alignment horizontal="center" vertical="center" wrapText="1"/>
    </xf>
    <xf numFmtId="164" fontId="14" fillId="3" borderId="8" xfId="1" applyNumberFormat="1" applyFont="1" applyFill="1" applyBorder="1" applyAlignment="1">
      <alignment horizontal="center" vertical="center" wrapText="1"/>
    </xf>
    <xf numFmtId="164" fontId="14" fillId="3" borderId="9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64" fontId="47" fillId="2" borderId="6" xfId="1" applyNumberFormat="1" applyFont="1" applyFill="1" applyBorder="1" applyAlignment="1">
      <alignment horizontal="center" vertical="center" wrapText="1"/>
    </xf>
    <xf numFmtId="164" fontId="47" fillId="0" borderId="8" xfId="1" applyNumberFormat="1" applyFont="1" applyBorder="1" applyAlignment="1">
      <alignment horizontal="center" vertical="center" wrapText="1"/>
    </xf>
    <xf numFmtId="164" fontId="47" fillId="2" borderId="8" xfId="1" applyNumberFormat="1" applyFont="1" applyFill="1" applyBorder="1" applyAlignment="1">
      <alignment horizontal="center" vertical="center" wrapText="1"/>
    </xf>
    <xf numFmtId="166" fontId="47" fillId="4" borderId="8" xfId="1" applyNumberFormat="1" applyFont="1" applyFill="1" applyBorder="1" applyAlignment="1">
      <alignment vertical="center" wrapText="1"/>
    </xf>
    <xf numFmtId="164" fontId="47" fillId="0" borderId="20" xfId="1" applyNumberFormat="1" applyFont="1" applyBorder="1" applyAlignment="1">
      <alignment horizontal="center" vertical="center" wrapText="1"/>
    </xf>
    <xf numFmtId="164" fontId="47" fillId="0" borderId="9" xfId="1" applyNumberFormat="1" applyFont="1" applyBorder="1" applyAlignment="1">
      <alignment horizontal="center" vertical="center" wrapText="1"/>
    </xf>
    <xf numFmtId="164" fontId="48" fillId="2" borderId="6" xfId="1" applyNumberFormat="1" applyFont="1" applyFill="1" applyBorder="1" applyAlignment="1">
      <alignment horizontal="center" vertical="center" wrapText="1"/>
    </xf>
    <xf numFmtId="164" fontId="48" fillId="0" borderId="8" xfId="1" applyNumberFormat="1" applyFont="1" applyBorder="1" applyAlignment="1">
      <alignment horizontal="center" vertical="center" wrapText="1"/>
    </xf>
    <xf numFmtId="166" fontId="49" fillId="2" borderId="8" xfId="1" applyNumberFormat="1" applyFont="1" applyFill="1" applyBorder="1" applyAlignment="1">
      <alignment horizontal="center" vertical="center" wrapText="1"/>
    </xf>
    <xf numFmtId="166" fontId="49" fillId="0" borderId="8" xfId="1" applyNumberFormat="1" applyFont="1" applyBorder="1" applyAlignment="1">
      <alignment horizontal="center" vertical="center" wrapText="1"/>
    </xf>
    <xf numFmtId="166" fontId="47" fillId="4" borderId="6" xfId="1" applyNumberFormat="1" applyFont="1" applyFill="1" applyBorder="1" applyAlignment="1">
      <alignment vertical="center" wrapText="1"/>
    </xf>
    <xf numFmtId="166" fontId="50" fillId="4" borderId="6" xfId="1" applyNumberFormat="1" applyFont="1" applyFill="1" applyBorder="1" applyAlignment="1">
      <alignment vertical="center" wrapText="1"/>
    </xf>
    <xf numFmtId="166" fontId="50" fillId="0" borderId="8" xfId="1" applyNumberFormat="1" applyFont="1" applyBorder="1" applyAlignment="1">
      <alignment horizontal="center" vertical="center" wrapText="1"/>
    </xf>
    <xf numFmtId="166" fontId="47" fillId="0" borderId="8" xfId="1" applyNumberFormat="1" applyFont="1" applyBorder="1" applyAlignment="1">
      <alignment horizontal="center" vertical="center" wrapText="1"/>
    </xf>
    <xf numFmtId="164" fontId="47" fillId="3" borderId="6" xfId="1" applyNumberFormat="1" applyFont="1" applyFill="1" applyBorder="1" applyAlignment="1">
      <alignment horizontal="center" vertical="center" wrapText="1"/>
    </xf>
    <xf numFmtId="164" fontId="47" fillId="3" borderId="8" xfId="1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166" fontId="14" fillId="4" borderId="6" xfId="1" applyNumberFormat="1" applyFont="1" applyFill="1" applyBorder="1" applyAlignment="1">
      <alignment vertical="center" wrapText="1"/>
    </xf>
    <xf numFmtId="166" fontId="14" fillId="3" borderId="8" xfId="1" applyNumberFormat="1" applyFont="1" applyFill="1" applyBorder="1" applyAlignment="1">
      <alignment vertical="center" wrapText="1"/>
    </xf>
    <xf numFmtId="166" fontId="14" fillId="4" borderId="8" xfId="1" applyNumberFormat="1" applyFont="1" applyFill="1" applyBorder="1" applyAlignment="1">
      <alignment vertical="center" wrapText="1"/>
    </xf>
    <xf numFmtId="166" fontId="14" fillId="3" borderId="20" xfId="1" applyNumberFormat="1" applyFont="1" applyFill="1" applyBorder="1" applyAlignment="1">
      <alignment vertical="center" wrapText="1"/>
    </xf>
    <xf numFmtId="166" fontId="14" fillId="3" borderId="9" xfId="1" applyNumberFormat="1" applyFont="1" applyFill="1" applyBorder="1" applyAlignment="1">
      <alignment vertical="center" wrapText="1"/>
    </xf>
    <xf numFmtId="166" fontId="46" fillId="4" borderId="6" xfId="1" applyNumberFormat="1" applyFont="1" applyFill="1" applyBorder="1" applyAlignment="1">
      <alignment vertical="center" wrapText="1"/>
    </xf>
    <xf numFmtId="166" fontId="46" fillId="3" borderId="8" xfId="1" applyNumberFormat="1" applyFont="1" applyFill="1" applyBorder="1" applyAlignment="1">
      <alignment vertical="center" wrapText="1"/>
    </xf>
    <xf numFmtId="166" fontId="25" fillId="4" borderId="6" xfId="1" applyNumberFormat="1" applyFont="1" applyFill="1" applyBorder="1" applyAlignment="1">
      <alignment vertical="center" wrapText="1"/>
    </xf>
    <xf numFmtId="166" fontId="25" fillId="3" borderId="8" xfId="1" applyNumberFormat="1" applyFont="1" applyFill="1" applyBorder="1" applyAlignment="1">
      <alignment vertical="center" wrapText="1"/>
    </xf>
    <xf numFmtId="166" fontId="47" fillId="3" borderId="6" xfId="1" applyNumberFormat="1" applyFont="1" applyFill="1" applyBorder="1" applyAlignment="1">
      <alignment vertical="center" wrapText="1"/>
    </xf>
    <xf numFmtId="166" fontId="47" fillId="3" borderId="8" xfId="1" applyNumberFormat="1" applyFont="1" applyFill="1" applyBorder="1" applyAlignment="1">
      <alignment vertical="center" wrapText="1"/>
    </xf>
    <xf numFmtId="166" fontId="47" fillId="3" borderId="25" xfId="1" applyNumberFormat="1" applyFont="1" applyFill="1" applyBorder="1" applyAlignment="1">
      <alignment vertical="center" wrapText="1"/>
    </xf>
    <xf numFmtId="166" fontId="47" fillId="0" borderId="25" xfId="1" applyNumberFormat="1" applyFont="1" applyBorder="1" applyAlignment="1">
      <alignment vertical="center" wrapText="1"/>
    </xf>
    <xf numFmtId="166" fontId="14" fillId="0" borderId="9" xfId="1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6" fontId="47" fillId="0" borderId="54" xfId="0" applyNumberFormat="1" applyFont="1" applyBorder="1" applyAlignment="1">
      <alignment horizontal="center" vertical="center" wrapText="1"/>
    </xf>
    <xf numFmtId="166" fontId="46" fillId="4" borderId="8" xfId="1" applyNumberFormat="1" applyFont="1" applyFill="1" applyBorder="1" applyAlignment="1">
      <alignment vertical="center" wrapText="1"/>
    </xf>
    <xf numFmtId="166" fontId="51" fillId="3" borderId="6" xfId="1" applyNumberFormat="1" applyFont="1" applyFill="1" applyBorder="1" applyAlignment="1">
      <alignment horizontal="center" vertical="center" wrapText="1"/>
    </xf>
    <xf numFmtId="167" fontId="51" fillId="3" borderId="8" xfId="1" applyNumberFormat="1" applyFont="1" applyFill="1" applyBorder="1" applyAlignment="1">
      <alignment horizontal="center" vertical="center" wrapText="1"/>
    </xf>
    <xf numFmtId="166" fontId="51" fillId="3" borderId="8" xfId="1" applyNumberFormat="1" applyFont="1" applyFill="1" applyBorder="1" applyAlignment="1">
      <alignment horizontal="center" vertical="center" wrapText="1"/>
    </xf>
    <xf numFmtId="166" fontId="51" fillId="0" borderId="8" xfId="1" applyNumberFormat="1" applyFont="1" applyBorder="1" applyAlignment="1">
      <alignment horizontal="center" vertical="center" wrapText="1"/>
    </xf>
    <xf numFmtId="167" fontId="51" fillId="0" borderId="9" xfId="1" applyNumberFormat="1" applyFont="1" applyBorder="1" applyAlignment="1">
      <alignment horizontal="center" vertical="center" wrapText="1"/>
    </xf>
    <xf numFmtId="166" fontId="47" fillId="0" borderId="53" xfId="0" applyNumberFormat="1" applyFont="1" applyBorder="1" applyAlignment="1">
      <alignment horizontal="center" vertical="center" wrapText="1"/>
    </xf>
    <xf numFmtId="166" fontId="14" fillId="4" borderId="8" xfId="1" applyNumberFormat="1" applyFont="1" applyFill="1" applyBorder="1" applyAlignment="1">
      <alignment horizontal="center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167" fontId="14" fillId="3" borderId="8" xfId="1" applyNumberFormat="1" applyFont="1" applyFill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vertical="center" wrapText="1"/>
    </xf>
    <xf numFmtId="167" fontId="14" fillId="0" borderId="9" xfId="1" applyNumberFormat="1" applyFont="1" applyBorder="1" applyAlignment="1">
      <alignment horizontal="center" vertical="center" wrapText="1"/>
    </xf>
    <xf numFmtId="168" fontId="14" fillId="4" borderId="8" xfId="1" applyNumberFormat="1" applyFont="1" applyFill="1" applyBorder="1" applyAlignment="1">
      <alignment vertical="center" wrapText="1"/>
    </xf>
    <xf numFmtId="168" fontId="14" fillId="3" borderId="9" xfId="1" applyNumberFormat="1" applyFont="1" applyFill="1" applyBorder="1" applyAlignment="1">
      <alignment vertical="center" wrapText="1"/>
    </xf>
    <xf numFmtId="168" fontId="14" fillId="3" borderId="20" xfId="1" applyNumberFormat="1" applyFont="1" applyFill="1" applyBorder="1" applyAlignment="1">
      <alignment vertical="center" wrapText="1"/>
    </xf>
    <xf numFmtId="168" fontId="14" fillId="4" borderId="6" xfId="1" applyNumberFormat="1" applyFont="1" applyFill="1" applyBorder="1" applyAlignment="1">
      <alignment vertical="center" wrapText="1"/>
    </xf>
    <xf numFmtId="168" fontId="14" fillId="3" borderId="8" xfId="1" applyNumberFormat="1" applyFont="1" applyFill="1" applyBorder="1" applyAlignment="1">
      <alignment vertical="center" wrapText="1"/>
    </xf>
    <xf numFmtId="166" fontId="52" fillId="0" borderId="8" xfId="1" applyNumberFormat="1" applyFont="1" applyBorder="1" applyAlignment="1">
      <alignment horizontal="center" vertical="center" wrapText="1"/>
    </xf>
    <xf numFmtId="167" fontId="52" fillId="0" borderId="9" xfId="1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168" fontId="14" fillId="3" borderId="6" xfId="1" applyNumberFormat="1" applyFont="1" applyFill="1" applyBorder="1" applyAlignment="1">
      <alignment horizontal="center" vertical="center" wrapText="1"/>
    </xf>
    <xf numFmtId="168" fontId="14" fillId="3" borderId="8" xfId="1" applyNumberFormat="1" applyFont="1" applyFill="1" applyBorder="1" applyAlignment="1">
      <alignment horizontal="center" vertical="center" wrapText="1"/>
    </xf>
    <xf numFmtId="166" fontId="14" fillId="4" borderId="51" xfId="1" applyNumberFormat="1" applyFont="1" applyFill="1" applyBorder="1" applyAlignment="1">
      <alignment vertical="center" wrapText="1"/>
    </xf>
    <xf numFmtId="166" fontId="14" fillId="3" borderId="26" xfId="1" applyNumberFormat="1" applyFont="1" applyFill="1" applyBorder="1" applyAlignment="1">
      <alignment vertical="center" wrapText="1"/>
    </xf>
    <xf numFmtId="166" fontId="14" fillId="4" borderId="26" xfId="1" applyNumberFormat="1" applyFont="1" applyFill="1" applyBorder="1" applyAlignment="1">
      <alignment vertical="center" wrapText="1"/>
    </xf>
    <xf numFmtId="166" fontId="14" fillId="3" borderId="48" xfId="1" applyNumberFormat="1" applyFont="1" applyFill="1" applyBorder="1" applyAlignment="1">
      <alignment vertical="center" wrapText="1"/>
    </xf>
    <xf numFmtId="166" fontId="14" fillId="3" borderId="52" xfId="1" applyNumberFormat="1" applyFont="1" applyFill="1" applyBorder="1" applyAlignment="1">
      <alignment vertical="center" wrapText="1"/>
    </xf>
    <xf numFmtId="166" fontId="46" fillId="4" borderId="51" xfId="1" applyNumberFormat="1" applyFont="1" applyFill="1" applyBorder="1" applyAlignment="1">
      <alignment vertical="center" wrapText="1"/>
    </xf>
    <xf numFmtId="166" fontId="46" fillId="3" borderId="26" xfId="1" applyNumberFormat="1" applyFont="1" applyFill="1" applyBorder="1" applyAlignment="1">
      <alignment vertical="center" wrapText="1"/>
    </xf>
    <xf numFmtId="166" fontId="46" fillId="4" borderId="26" xfId="1" applyNumberFormat="1" applyFont="1" applyFill="1" applyBorder="1" applyAlignment="1">
      <alignment vertical="center" wrapText="1"/>
    </xf>
    <xf numFmtId="166" fontId="25" fillId="4" borderId="51" xfId="1" applyNumberFormat="1" applyFont="1" applyFill="1" applyBorder="1" applyAlignment="1">
      <alignment vertical="center" wrapText="1"/>
    </xf>
    <xf numFmtId="166" fontId="25" fillId="3" borderId="26" xfId="1" applyNumberFormat="1" applyFont="1" applyFill="1" applyBorder="1" applyAlignment="1">
      <alignment vertical="center" wrapText="1"/>
    </xf>
    <xf numFmtId="166" fontId="14" fillId="3" borderId="51" xfId="1" applyNumberFormat="1" applyFont="1" applyFill="1" applyBorder="1" applyAlignment="1">
      <alignment horizontal="center" vertical="center" wrapText="1"/>
    </xf>
    <xf numFmtId="167" fontId="14" fillId="3" borderId="26" xfId="1" applyNumberFormat="1" applyFont="1" applyFill="1" applyBorder="1" applyAlignment="1">
      <alignment horizontal="center" vertical="center" wrapText="1"/>
    </xf>
    <xf numFmtId="166" fontId="14" fillId="3" borderId="26" xfId="1" applyNumberFormat="1" applyFont="1" applyFill="1" applyBorder="1" applyAlignment="1">
      <alignment horizontal="center" vertical="center" wrapText="1"/>
    </xf>
    <xf numFmtId="166" fontId="14" fillId="0" borderId="26" xfId="1" applyNumberFormat="1" applyFont="1" applyBorder="1" applyAlignment="1">
      <alignment horizontal="center" vertical="center" wrapText="1"/>
    </xf>
    <xf numFmtId="167" fontId="14" fillId="0" borderId="52" xfId="1" applyNumberFormat="1" applyFont="1" applyBorder="1" applyAlignment="1">
      <alignment horizontal="center" vertical="center" wrapText="1"/>
    </xf>
    <xf numFmtId="166" fontId="47" fillId="0" borderId="43" xfId="0" applyNumberFormat="1" applyFont="1" applyBorder="1" applyAlignment="1">
      <alignment horizontal="center" vertical="center" wrapText="1"/>
    </xf>
    <xf numFmtId="166" fontId="14" fillId="4" borderId="17" xfId="1" applyNumberFormat="1" applyFont="1" applyFill="1" applyBorder="1" applyAlignment="1">
      <alignment vertical="center" wrapText="1"/>
    </xf>
    <xf numFmtId="166" fontId="14" fillId="3" borderId="18" xfId="1" applyNumberFormat="1" applyFont="1" applyFill="1" applyBorder="1" applyAlignment="1">
      <alignment vertical="center" wrapText="1"/>
    </xf>
    <xf numFmtId="166" fontId="14" fillId="4" borderId="18" xfId="1" applyNumberFormat="1" applyFont="1" applyFill="1" applyBorder="1" applyAlignment="1">
      <alignment vertical="center" wrapText="1"/>
    </xf>
    <xf numFmtId="168" fontId="14" fillId="4" borderId="18" xfId="1" applyNumberFormat="1" applyFont="1" applyFill="1" applyBorder="1" applyAlignment="1">
      <alignment vertical="center" wrapText="1"/>
    </xf>
    <xf numFmtId="168" fontId="14" fillId="3" borderId="19" xfId="1" applyNumberFormat="1" applyFont="1" applyFill="1" applyBorder="1" applyAlignment="1">
      <alignment vertical="center" wrapText="1"/>
    </xf>
    <xf numFmtId="168" fontId="14" fillId="4" borderId="17" xfId="1" applyNumberFormat="1" applyFont="1" applyFill="1" applyBorder="1" applyAlignment="1">
      <alignment vertical="center" wrapText="1"/>
    </xf>
    <xf numFmtId="166" fontId="46" fillId="4" borderId="17" xfId="1" applyNumberFormat="1" applyFont="1" applyFill="1" applyBorder="1" applyAlignment="1">
      <alignment vertical="center" wrapText="1"/>
    </xf>
    <xf numFmtId="166" fontId="46" fillId="3" borderId="18" xfId="1" applyNumberFormat="1" applyFont="1" applyFill="1" applyBorder="1" applyAlignment="1">
      <alignment vertical="center" wrapText="1"/>
    </xf>
    <xf numFmtId="166" fontId="46" fillId="4" borderId="18" xfId="1" applyNumberFormat="1" applyFont="1" applyFill="1" applyBorder="1" applyAlignment="1">
      <alignment vertical="center" wrapText="1"/>
    </xf>
    <xf numFmtId="166" fontId="14" fillId="3" borderId="19" xfId="1" applyNumberFormat="1" applyFont="1" applyFill="1" applyBorder="1" applyAlignment="1">
      <alignment vertical="center" wrapText="1"/>
    </xf>
    <xf numFmtId="166" fontId="25" fillId="4" borderId="17" xfId="1" applyNumberFormat="1" applyFont="1" applyFill="1" applyBorder="1" applyAlignment="1">
      <alignment vertical="center" wrapText="1"/>
    </xf>
    <xf numFmtId="166" fontId="25" fillId="3" borderId="18" xfId="1" applyNumberFormat="1" applyFont="1" applyFill="1" applyBorder="1" applyAlignment="1">
      <alignment vertical="center" wrapText="1"/>
    </xf>
    <xf numFmtId="168" fontId="14" fillId="3" borderId="18" xfId="1" applyNumberFormat="1" applyFont="1" applyFill="1" applyBorder="1" applyAlignment="1">
      <alignment vertical="center" wrapText="1"/>
    </xf>
    <xf numFmtId="168" fontId="14" fillId="3" borderId="17" xfId="1" applyNumberFormat="1" applyFont="1" applyFill="1" applyBorder="1" applyAlignment="1">
      <alignment horizontal="center" vertical="center" wrapText="1"/>
    </xf>
    <xf numFmtId="167" fontId="14" fillId="3" borderId="18" xfId="1" applyNumberFormat="1" applyFont="1" applyFill="1" applyBorder="1" applyAlignment="1">
      <alignment horizontal="center" vertical="center" wrapText="1"/>
    </xf>
    <xf numFmtId="168" fontId="14" fillId="3" borderId="18" xfId="1" applyNumberFormat="1" applyFont="1" applyFill="1" applyBorder="1" applyAlignment="1">
      <alignment horizontal="center" vertical="center" wrapText="1"/>
    </xf>
    <xf numFmtId="166" fontId="14" fillId="0" borderId="18" xfId="1" applyNumberFormat="1" applyFont="1" applyBorder="1" applyAlignment="1">
      <alignment horizontal="center" vertical="center" wrapText="1"/>
    </xf>
    <xf numFmtId="167" fontId="14" fillId="0" borderId="19" xfId="1" applyNumberFormat="1" applyFont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7" fontId="0" fillId="0" borderId="8" xfId="0" applyNumberFormat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 wrapText="1"/>
    </xf>
    <xf numFmtId="168" fontId="46" fillId="3" borderId="8" xfId="1" applyNumberFormat="1" applyFont="1" applyFill="1" applyBorder="1" applyAlignment="1">
      <alignment vertical="center" wrapText="1"/>
    </xf>
    <xf numFmtId="168" fontId="46" fillId="4" borderId="8" xfId="1" applyNumberFormat="1" applyFont="1" applyFill="1" applyBorder="1" applyAlignment="1">
      <alignment vertical="center" wrapText="1"/>
    </xf>
    <xf numFmtId="0" fontId="53" fillId="0" borderId="0" xfId="0" applyFont="1"/>
    <xf numFmtId="0" fontId="54" fillId="0" borderId="15" xfId="0" applyFont="1" applyBorder="1" applyAlignment="1">
      <alignment horizontal="left"/>
    </xf>
    <xf numFmtId="0" fontId="54" fillId="0" borderId="15" xfId="0" applyFont="1" applyBorder="1"/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55" fillId="0" borderId="0" xfId="0" applyFont="1"/>
    <xf numFmtId="0" fontId="54" fillId="0" borderId="0" xfId="0" applyFont="1"/>
    <xf numFmtId="0" fontId="57" fillId="0" borderId="41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/>
    </xf>
    <xf numFmtId="0" fontId="59" fillId="3" borderId="12" xfId="0" applyFont="1" applyFill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/>
    </xf>
    <xf numFmtId="2" fontId="59" fillId="0" borderId="2" xfId="0" applyNumberFormat="1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49" xfId="0" applyFont="1" applyBorder="1" applyAlignment="1">
      <alignment horizontal="left" vertical="center"/>
    </xf>
    <xf numFmtId="0" fontId="57" fillId="0" borderId="30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60" fillId="0" borderId="57" xfId="0" applyFont="1" applyBorder="1"/>
    <xf numFmtId="0" fontId="57" fillId="0" borderId="15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center"/>
    </xf>
    <xf numFmtId="2" fontId="57" fillId="0" borderId="29" xfId="0" applyNumberFormat="1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29" xfId="0" applyFont="1" applyBorder="1" applyAlignment="1">
      <alignment horizontal="left" vertical="center"/>
    </xf>
    <xf numFmtId="0" fontId="57" fillId="0" borderId="16" xfId="0" applyFont="1" applyBorder="1" applyAlignment="1">
      <alignment horizontal="center" vertical="center"/>
    </xf>
    <xf numFmtId="0" fontId="61" fillId="0" borderId="11" xfId="0" applyFont="1" applyBorder="1"/>
    <xf numFmtId="0" fontId="57" fillId="0" borderId="2" xfId="0" applyFont="1" applyBorder="1" applyAlignment="1">
      <alignment horizontal="left" vertical="center"/>
    </xf>
    <xf numFmtId="0" fontId="57" fillId="0" borderId="13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0" fillId="0" borderId="30" xfId="0" applyFont="1" applyBorder="1"/>
    <xf numFmtId="0" fontId="57" fillId="0" borderId="28" xfId="0" applyFont="1" applyBorder="1" applyAlignment="1">
      <alignment horizontal="left" vertical="center"/>
    </xf>
    <xf numFmtId="0" fontId="57" fillId="0" borderId="49" xfId="0" applyFont="1" applyBorder="1" applyAlignment="1">
      <alignment horizontal="center" vertical="center"/>
    </xf>
    <xf numFmtId="0" fontId="57" fillId="0" borderId="28" xfId="0" applyFont="1" applyBorder="1" applyAlignment="1">
      <alignment horizontal="left" vertical="center" wrapText="1"/>
    </xf>
    <xf numFmtId="2" fontId="59" fillId="0" borderId="28" xfId="0" applyNumberFormat="1" applyFont="1" applyBorder="1" applyAlignment="1">
      <alignment horizontal="center" vertical="center"/>
    </xf>
    <xf numFmtId="0" fontId="61" fillId="3" borderId="30" xfId="0" applyFont="1" applyFill="1" applyBorder="1"/>
    <xf numFmtId="0" fontId="59" fillId="3" borderId="28" xfId="0" applyFont="1" applyFill="1" applyBorder="1" applyAlignment="1">
      <alignment horizontal="center" vertical="center"/>
    </xf>
    <xf numFmtId="2" fontId="59" fillId="3" borderId="28" xfId="0" applyNumberFormat="1" applyFont="1" applyFill="1" applyBorder="1" applyAlignment="1">
      <alignment horizontal="center" vertical="center"/>
    </xf>
    <xf numFmtId="0" fontId="59" fillId="3" borderId="30" xfId="0" applyFont="1" applyFill="1" applyBorder="1" applyAlignment="1">
      <alignment horizontal="center" vertical="center"/>
    </xf>
    <xf numFmtId="0" fontId="60" fillId="0" borderId="14" xfId="0" applyFont="1" applyBorder="1"/>
    <xf numFmtId="0" fontId="59" fillId="3" borderId="16" xfId="0" applyFont="1" applyFill="1" applyBorder="1" applyAlignment="1">
      <alignment horizontal="center" vertical="center"/>
    </xf>
    <xf numFmtId="2" fontId="59" fillId="3" borderId="29" xfId="0" applyNumberFormat="1" applyFont="1" applyFill="1" applyBorder="1" applyAlignment="1">
      <alignment horizontal="center" vertical="center"/>
    </xf>
    <xf numFmtId="0" fontId="59" fillId="3" borderId="14" xfId="0" applyFont="1" applyFill="1" applyBorder="1" applyAlignment="1">
      <alignment horizontal="center" vertical="center"/>
    </xf>
    <xf numFmtId="0" fontId="60" fillId="0" borderId="11" xfId="0" applyFont="1" applyBorder="1"/>
    <xf numFmtId="2" fontId="57" fillId="0" borderId="2" xfId="0" applyNumberFormat="1" applyFont="1" applyBorder="1" applyAlignment="1">
      <alignment horizontal="center" vertical="center"/>
    </xf>
    <xf numFmtId="0" fontId="61" fillId="0" borderId="2" xfId="0" applyFont="1" applyBorder="1"/>
    <xf numFmtId="0" fontId="57" fillId="3" borderId="2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2" fontId="59" fillId="0" borderId="49" xfId="0" applyNumberFormat="1" applyFont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2" fontId="57" fillId="0" borderId="28" xfId="0" applyNumberFormat="1" applyFont="1" applyBorder="1" applyAlignment="1">
      <alignment horizontal="center" vertical="center"/>
    </xf>
    <xf numFmtId="0" fontId="60" fillId="0" borderId="29" xfId="0" applyFont="1" applyBorder="1"/>
    <xf numFmtId="0" fontId="62" fillId="0" borderId="0" xfId="0" applyFont="1"/>
    <xf numFmtId="0" fontId="62" fillId="0" borderId="0" xfId="0" applyFont="1" applyBorder="1"/>
    <xf numFmtId="0" fontId="63" fillId="0" borderId="0" xfId="0" applyFont="1" applyBorder="1" applyAlignment="1">
      <alignment horizontal="center" vertical="center"/>
    </xf>
    <xf numFmtId="0" fontId="57" fillId="0" borderId="49" xfId="0" applyFont="1" applyBorder="1" applyAlignment="1">
      <alignment horizontal="left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left" vertical="center" wrapText="1"/>
    </xf>
    <xf numFmtId="0" fontId="57" fillId="0" borderId="30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center" vertical="center"/>
    </xf>
    <xf numFmtId="0" fontId="57" fillId="0" borderId="29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20" fontId="14" fillId="0" borderId="11" xfId="0" applyNumberFormat="1" applyFont="1" applyBorder="1" applyAlignment="1">
      <alignment horizontal="center" vertical="center" wrapText="1"/>
    </xf>
    <xf numFmtId="20" fontId="14" fillId="0" borderId="12" xfId="0" applyNumberFormat="1" applyFont="1" applyBorder="1" applyAlignment="1">
      <alignment horizontal="center" vertical="center" wrapText="1"/>
    </xf>
    <xf numFmtId="20" fontId="14" fillId="0" borderId="13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20" fontId="11" fillId="0" borderId="22" xfId="0" applyNumberFormat="1" applyFont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20" fontId="14" fillId="0" borderId="22" xfId="0" applyNumberFormat="1" applyFont="1" applyBorder="1" applyAlignment="1">
      <alignment horizontal="center" vertical="center" wrapText="1"/>
    </xf>
    <xf numFmtId="20" fontId="14" fillId="0" borderId="23" xfId="0" applyNumberFormat="1" applyFont="1" applyBorder="1" applyAlignment="1">
      <alignment horizontal="center" vertical="center" wrapText="1"/>
    </xf>
    <xf numFmtId="20" fontId="14" fillId="0" borderId="8" xfId="0" applyNumberFormat="1" applyFont="1" applyBorder="1" applyAlignment="1">
      <alignment horizontal="center" vertical="center" wrapText="1"/>
    </xf>
    <xf numFmtId="20" fontId="14" fillId="0" borderId="9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0" xfId="0" applyFont="1" applyBorder="1" applyAlignment="1"/>
    <xf numFmtId="0" fontId="0" fillId="0" borderId="10" xfId="0" applyBorder="1"/>
    <xf numFmtId="0" fontId="19" fillId="0" borderId="0" xfId="0" applyFont="1" applyAlignment="1">
      <alignment horizontal="right"/>
    </xf>
    <xf numFmtId="0" fontId="19" fillId="0" borderId="49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/>
    <xf numFmtId="0" fontId="0" fillId="0" borderId="1" xfId="0" applyBorder="1"/>
    <xf numFmtId="0" fontId="15" fillId="3" borderId="0" xfId="0" applyFont="1" applyFill="1" applyAlignment="1">
      <alignment horizontal="right"/>
    </xf>
    <xf numFmtId="0" fontId="15" fillId="3" borderId="49" xfId="0" applyFont="1" applyFill="1" applyBorder="1" applyAlignment="1">
      <alignment horizontal="right"/>
    </xf>
    <xf numFmtId="0" fontId="0" fillId="0" borderId="3" xfId="0" applyBorder="1" applyAlignment="1">
      <alignment horizontal="left" indent="4"/>
    </xf>
    <xf numFmtId="0" fontId="0" fillId="0" borderId="5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0" borderId="1" xfId="0" applyFont="1" applyBorder="1" applyAlignment="1"/>
    <xf numFmtId="20" fontId="11" fillId="0" borderId="21" xfId="0" applyNumberFormat="1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4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3" fillId="0" borderId="32" xfId="0" applyFont="1" applyBorder="1" applyAlignment="1">
      <alignment horizontal="center" vertical="top"/>
    </xf>
    <xf numFmtId="0" fontId="43" fillId="0" borderId="32" xfId="0" applyFont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9" fillId="0" borderId="2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5" fillId="0" borderId="4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8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5" fillId="0" borderId="3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43" fillId="0" borderId="48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left" indent="3"/>
    </xf>
    <xf numFmtId="0" fontId="0" fillId="0" borderId="12" xfId="0" applyBorder="1" applyAlignment="1">
      <alignment horizontal="left" indent="3"/>
    </xf>
    <xf numFmtId="0" fontId="0" fillId="0" borderId="13" xfId="0" applyBorder="1" applyAlignment="1">
      <alignment horizontal="left" indent="3"/>
    </xf>
    <xf numFmtId="0" fontId="0" fillId="0" borderId="14" xfId="0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0" fillId="0" borderId="16" xfId="0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0" xfId="0" applyBorder="1" applyAlignment="1"/>
    <xf numFmtId="0" fontId="0" fillId="0" borderId="25" xfId="0" applyBorder="1" applyAlignment="1"/>
    <xf numFmtId="0" fontId="15" fillId="0" borderId="32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0" fillId="0" borderId="48" xfId="0" applyBorder="1" applyAlignment="1"/>
    <xf numFmtId="0" fontId="0" fillId="0" borderId="40" xfId="0" applyBorder="1" applyAlignment="1"/>
    <xf numFmtId="0" fontId="20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3"/>
  <sheetViews>
    <sheetView topLeftCell="A4" zoomScale="79" zoomScaleNormal="79" workbookViewId="0">
      <pane xSplit="1" ySplit="16" topLeftCell="J20" activePane="bottomRight" state="frozen"/>
      <selection activeCell="A4" sqref="A4"/>
      <selection pane="topRight" activeCell="B4" sqref="B4"/>
      <selection pane="bottomLeft" activeCell="A20" sqref="A20"/>
      <selection pane="bottomRight" activeCell="AT11" sqref="AT11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2.28515625" customWidth="1"/>
    <col min="5" max="6" width="5.7109375" customWidth="1"/>
    <col min="7" max="7" width="7.28515625" style="4" customWidth="1"/>
    <col min="8" max="8" width="7.7109375" customWidth="1"/>
    <col min="9" max="9" width="6.28515625" customWidth="1"/>
    <col min="10" max="11" width="6.140625" customWidth="1"/>
    <col min="12" max="12" width="6.5703125" customWidth="1"/>
    <col min="13" max="13" width="6.85546875" customWidth="1"/>
    <col min="14" max="14" width="7.140625" customWidth="1"/>
    <col min="15" max="15" width="7.5703125" customWidth="1"/>
    <col min="16" max="16" width="6.85546875" customWidth="1"/>
    <col min="17" max="17" width="6" customWidth="1"/>
    <col min="18" max="18" width="6.28515625" customWidth="1"/>
    <col min="19" max="19" width="7.42578125" customWidth="1"/>
    <col min="20" max="20" width="5.7109375" customWidth="1"/>
    <col min="21" max="21" width="6" customWidth="1"/>
    <col min="22" max="22" width="6.5703125" customWidth="1"/>
    <col min="23" max="23" width="4.85546875" customWidth="1"/>
    <col min="24" max="24" width="8.42578125" customWidth="1"/>
    <col min="25" max="25" width="5.85546875" customWidth="1"/>
    <col min="26" max="26" width="5.7109375" customWidth="1"/>
    <col min="27" max="27" width="6.140625" customWidth="1"/>
    <col min="28" max="28" width="5.7109375" customWidth="1"/>
    <col min="29" max="29" width="5.7109375" style="70" customWidth="1"/>
    <col min="30" max="30" width="6.28515625" style="70" customWidth="1"/>
    <col min="31" max="32" width="6.5703125" customWidth="1"/>
    <col min="33" max="33" width="0.85546875" customWidth="1"/>
    <col min="34" max="34" width="1" customWidth="1"/>
    <col min="35" max="35" width="6.28515625" customWidth="1"/>
    <col min="36" max="36" width="6.42578125" customWidth="1"/>
    <col min="37" max="37" width="7.140625" customWidth="1"/>
    <col min="38" max="38" width="7.42578125" customWidth="1"/>
    <col min="39" max="39" width="5.85546875" style="34" customWidth="1"/>
    <col min="40" max="40" width="9.28515625" style="34" customWidth="1"/>
    <col min="41" max="41" width="6.85546875" style="34" customWidth="1"/>
    <col min="42" max="42" width="9.140625" style="34" customWidth="1"/>
    <col min="43" max="43" width="6.14062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42" t="s">
        <v>163</v>
      </c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O1" s="232" t="s">
        <v>139</v>
      </c>
    </row>
    <row r="2" spans="1:44" x14ac:dyDescent="0.25">
      <c r="A2" s="291" t="s">
        <v>140</v>
      </c>
      <c r="B2" s="544"/>
      <c r="C2" s="545"/>
      <c r="D2" s="545"/>
      <c r="E2" s="545"/>
      <c r="F2" s="545"/>
      <c r="G2" s="233"/>
      <c r="H2" s="227"/>
      <c r="I2" s="227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6"/>
      <c r="AK2" s="6"/>
      <c r="AL2" s="6"/>
      <c r="AO2" s="234" t="s">
        <v>141</v>
      </c>
    </row>
    <row r="3" spans="1:44" x14ac:dyDescent="0.25">
      <c r="A3" s="291" t="s">
        <v>142</v>
      </c>
      <c r="B3" s="546" t="s">
        <v>143</v>
      </c>
      <c r="C3" s="547"/>
      <c r="D3" s="547"/>
      <c r="E3" s="547"/>
      <c r="F3" s="547"/>
      <c r="G3" s="547"/>
      <c r="H3" s="547"/>
      <c r="I3" s="547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6"/>
      <c r="AK3" s="6"/>
      <c r="AL3" s="6"/>
    </row>
    <row r="4" spans="1:44" ht="14.45" customHeight="1" x14ac:dyDescent="0.25">
      <c r="A4" s="235"/>
      <c r="B4" s="548"/>
      <c r="C4" s="545"/>
      <c r="D4" s="545"/>
      <c r="E4" s="545"/>
      <c r="F4" s="236" t="s">
        <v>144</v>
      </c>
      <c r="G4" s="237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238">
        <v>5</v>
      </c>
      <c r="AK4" t="s">
        <v>167</v>
      </c>
    </row>
    <row r="5" spans="1:44" ht="5.45" customHeight="1" thickBot="1" x14ac:dyDescent="0.3"/>
    <row r="6" spans="1:44" ht="42" customHeight="1" thickBot="1" x14ac:dyDescent="0.3">
      <c r="A6" s="549" t="s">
        <v>145</v>
      </c>
      <c r="B6" s="550"/>
      <c r="C6" s="550"/>
      <c r="D6" s="550"/>
      <c r="E6" s="551"/>
      <c r="F6" s="552" t="s">
        <v>146</v>
      </c>
      <c r="G6" s="553"/>
      <c r="H6" s="556" t="s">
        <v>147</v>
      </c>
      <c r="I6" s="557"/>
      <c r="J6" s="552" t="s">
        <v>148</v>
      </c>
      <c r="K6" s="560"/>
      <c r="L6" s="553"/>
      <c r="M6" s="509" t="s">
        <v>149</v>
      </c>
      <c r="N6" s="510"/>
      <c r="O6" s="511"/>
      <c r="P6" s="509" t="s">
        <v>150</v>
      </c>
      <c r="Q6" s="511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17" t="s">
        <v>152</v>
      </c>
      <c r="AP6" s="518"/>
      <c r="AQ6" s="519"/>
    </row>
    <row r="7" spans="1:44" ht="19.5" customHeight="1" thickBot="1" x14ac:dyDescent="0.3">
      <c r="A7" s="242" t="s">
        <v>153</v>
      </c>
      <c r="B7" s="562" t="s">
        <v>154</v>
      </c>
      <c r="C7" s="563"/>
      <c r="D7" s="563"/>
      <c r="E7" s="564"/>
      <c r="F7" s="554"/>
      <c r="G7" s="555"/>
      <c r="H7" s="558"/>
      <c r="I7" s="559"/>
      <c r="J7" s="554"/>
      <c r="K7" s="561"/>
      <c r="L7" s="555"/>
      <c r="M7" s="512"/>
      <c r="N7" s="513"/>
      <c r="O7" s="514"/>
      <c r="P7" s="515"/>
      <c r="Q7" s="516"/>
      <c r="S7" s="243" t="s">
        <v>155</v>
      </c>
      <c r="T7" s="244"/>
      <c r="U7" s="244"/>
      <c r="V7" s="520" t="s">
        <v>156</v>
      </c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2" t="s">
        <v>157</v>
      </c>
      <c r="AM7" s="522"/>
      <c r="AN7" s="523"/>
      <c r="AO7" s="524" t="s">
        <v>181</v>
      </c>
      <c r="AP7" s="525"/>
      <c r="AQ7" s="526"/>
    </row>
    <row r="8" spans="1:44" ht="9" customHeight="1" x14ac:dyDescent="0.25">
      <c r="A8" s="245">
        <v>1</v>
      </c>
      <c r="B8" s="565">
        <v>2</v>
      </c>
      <c r="C8" s="566"/>
      <c r="D8" s="566"/>
      <c r="E8" s="567"/>
      <c r="F8" s="568">
        <v>3</v>
      </c>
      <c r="G8" s="569"/>
      <c r="H8" s="568">
        <v>4</v>
      </c>
      <c r="I8" s="569"/>
      <c r="J8" s="568">
        <v>5</v>
      </c>
      <c r="K8" s="570"/>
      <c r="L8" s="569"/>
      <c r="M8" s="571">
        <v>6</v>
      </c>
      <c r="N8" s="572"/>
      <c r="O8" s="573"/>
      <c r="P8" s="568">
        <v>7</v>
      </c>
      <c r="Q8" s="569"/>
      <c r="AM8" s="234"/>
      <c r="AN8" s="234"/>
      <c r="AO8" s="574">
        <v>43714</v>
      </c>
      <c r="AP8" s="575"/>
      <c r="AQ8" s="576"/>
    </row>
    <row r="9" spans="1:44" ht="15.75" thickBot="1" x14ac:dyDescent="0.3">
      <c r="A9" s="228"/>
      <c r="B9" s="580"/>
      <c r="C9" s="581"/>
      <c r="D9" s="581"/>
      <c r="E9" s="581"/>
      <c r="F9" s="581"/>
      <c r="G9" s="581"/>
      <c r="H9" s="238">
        <v>16</v>
      </c>
      <c r="I9" s="238">
        <v>89</v>
      </c>
      <c r="J9" s="581"/>
      <c r="K9" s="581"/>
      <c r="L9" s="581"/>
      <c r="M9" s="581"/>
      <c r="N9" s="581"/>
      <c r="O9" s="581"/>
      <c r="P9" s="582">
        <v>8</v>
      </c>
      <c r="Q9" s="583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77"/>
      <c r="AP9" s="578"/>
      <c r="AQ9" s="579"/>
    </row>
    <row r="10" spans="1:44" ht="15.75" thickBot="1" x14ac:dyDescent="0.3">
      <c r="A10" s="228"/>
      <c r="B10" s="580"/>
      <c r="C10" s="581"/>
      <c r="D10" s="581"/>
      <c r="E10" s="581"/>
      <c r="F10" s="581"/>
      <c r="G10" s="581"/>
      <c r="H10" s="68"/>
      <c r="I10" s="68"/>
      <c r="J10" s="581"/>
      <c r="K10" s="581"/>
      <c r="L10" s="581"/>
      <c r="M10" s="581"/>
      <c r="N10" s="581"/>
      <c r="O10" s="581"/>
      <c r="P10" s="584"/>
      <c r="Q10" s="585"/>
      <c r="S10" s="527" t="s">
        <v>159</v>
      </c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M10" s="529" t="s">
        <v>160</v>
      </c>
      <c r="AN10" s="530"/>
      <c r="AO10" s="531">
        <v>48392877</v>
      </c>
      <c r="AP10" s="532"/>
      <c r="AQ10" s="533"/>
    </row>
    <row r="11" spans="1:44" ht="15.75" thickBot="1" x14ac:dyDescent="0.3">
      <c r="A11" s="228"/>
      <c r="B11" s="580"/>
      <c r="C11" s="581"/>
      <c r="D11" s="581"/>
      <c r="E11" s="581"/>
      <c r="F11" s="581"/>
      <c r="G11" s="581"/>
      <c r="H11" s="68"/>
      <c r="I11" s="68"/>
      <c r="J11" s="581"/>
      <c r="K11" s="581"/>
      <c r="L11" s="581"/>
      <c r="M11" s="581"/>
      <c r="N11" s="581"/>
      <c r="O11" s="581"/>
      <c r="P11" s="584"/>
      <c r="Q11" s="585"/>
      <c r="AO11" s="534"/>
      <c r="AP11" s="535"/>
      <c r="AQ11" s="536"/>
    </row>
    <row r="12" spans="1:44" x14ac:dyDescent="0.25">
      <c r="A12" s="228"/>
      <c r="B12" s="580"/>
      <c r="C12" s="581"/>
      <c r="D12" s="581"/>
      <c r="E12" s="581"/>
      <c r="F12" s="581"/>
      <c r="G12" s="581"/>
      <c r="H12" s="68"/>
      <c r="I12" s="68"/>
      <c r="J12" s="581"/>
      <c r="K12" s="581"/>
      <c r="L12" s="581"/>
      <c r="M12" s="581"/>
      <c r="N12" s="581"/>
      <c r="O12" s="581"/>
      <c r="P12" s="588"/>
      <c r="Q12" s="589"/>
      <c r="S12" s="214" t="s">
        <v>161</v>
      </c>
      <c r="Y12" s="537" t="s">
        <v>195</v>
      </c>
      <c r="Z12" s="537"/>
      <c r="AA12" s="537"/>
      <c r="AB12" s="537"/>
      <c r="AC12" s="537"/>
      <c r="AD12" s="537"/>
      <c r="AE12" s="537"/>
      <c r="AF12" s="537"/>
      <c r="AG12" s="537"/>
      <c r="AH12" s="537"/>
      <c r="AI12" s="537"/>
      <c r="AJ12" s="537"/>
      <c r="AK12" s="537"/>
    </row>
    <row r="13" spans="1:44" x14ac:dyDescent="0.25">
      <c r="A13" s="1"/>
      <c r="B13" s="2"/>
      <c r="C13" s="3"/>
      <c r="D13" s="3"/>
      <c r="E13" s="3"/>
      <c r="F13" s="3"/>
      <c r="H13" s="586" t="s">
        <v>162</v>
      </c>
      <c r="I13" s="587"/>
      <c r="J13" s="581"/>
      <c r="K13" s="581"/>
      <c r="L13" s="581"/>
      <c r="M13" s="581"/>
      <c r="N13" s="581"/>
      <c r="O13" s="581"/>
      <c r="P13" s="581"/>
      <c r="Q13" s="581"/>
      <c r="R13" s="6"/>
      <c r="S13" s="6"/>
      <c r="T13" s="6"/>
    </row>
    <row r="14" spans="1:44" ht="3.6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155"/>
      <c r="N14" s="155"/>
      <c r="O14" s="155"/>
      <c r="P14" s="155"/>
      <c r="Q14" s="231"/>
      <c r="R14" s="227"/>
      <c r="S14" s="227"/>
      <c r="T14" s="227"/>
      <c r="U14" s="6"/>
      <c r="V14" s="6"/>
    </row>
    <row r="15" spans="1:44" s="42" customFormat="1" ht="11.45" customHeight="1" thickBot="1" x14ac:dyDescent="0.3">
      <c r="A15" s="473" t="s">
        <v>5</v>
      </c>
      <c r="B15" s="540" t="s">
        <v>6</v>
      </c>
      <c r="C15" s="482" t="s">
        <v>7</v>
      </c>
      <c r="D15" s="483"/>
      <c r="E15" s="483"/>
      <c r="F15" s="483"/>
      <c r="G15" s="483"/>
      <c r="H15" s="483"/>
      <c r="I15" s="483"/>
      <c r="J15" s="484"/>
      <c r="K15" s="479">
        <v>0.41666666666666669</v>
      </c>
      <c r="L15" s="481"/>
      <c r="M15" s="485" t="s">
        <v>8</v>
      </c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7"/>
      <c r="Y15" s="479" t="s">
        <v>9</v>
      </c>
      <c r="Z15" s="480"/>
      <c r="AA15" s="480"/>
      <c r="AB15" s="481"/>
      <c r="AC15" s="482" t="s">
        <v>10</v>
      </c>
      <c r="AD15" s="483"/>
      <c r="AE15" s="483"/>
      <c r="AF15" s="483"/>
      <c r="AG15" s="483"/>
      <c r="AH15" s="483"/>
      <c r="AI15" s="483"/>
      <c r="AJ15" s="483"/>
      <c r="AK15" s="483"/>
      <c r="AL15" s="484"/>
      <c r="AM15" s="538" t="s">
        <v>2</v>
      </c>
      <c r="AN15" s="503"/>
      <c r="AO15" s="503" t="s">
        <v>11</v>
      </c>
      <c r="AP15" s="503"/>
      <c r="AQ15" s="505" t="s">
        <v>3</v>
      </c>
      <c r="AR15" s="506"/>
    </row>
    <row r="16" spans="1:44" s="135" customFormat="1" ht="47.45" customHeight="1" thickBot="1" x14ac:dyDescent="0.25">
      <c r="A16" s="474"/>
      <c r="B16" s="541"/>
      <c r="C16" s="501"/>
      <c r="D16" s="502"/>
      <c r="E16" s="488" t="s">
        <v>189</v>
      </c>
      <c r="F16" s="488"/>
      <c r="G16" s="488" t="s">
        <v>183</v>
      </c>
      <c r="H16" s="488"/>
      <c r="I16" s="488" t="s">
        <v>182</v>
      </c>
      <c r="J16" s="489"/>
      <c r="K16" s="490" t="s">
        <v>34</v>
      </c>
      <c r="L16" s="491"/>
      <c r="M16" s="498" t="s">
        <v>198</v>
      </c>
      <c r="N16" s="500"/>
      <c r="O16" s="477" t="s">
        <v>199</v>
      </c>
      <c r="P16" s="478"/>
      <c r="Q16" s="477" t="s">
        <v>200</v>
      </c>
      <c r="R16" s="478"/>
      <c r="S16" s="475" t="s">
        <v>201</v>
      </c>
      <c r="T16" s="476"/>
      <c r="U16" s="477" t="s">
        <v>176</v>
      </c>
      <c r="V16" s="478"/>
      <c r="W16" s="477" t="s">
        <v>120</v>
      </c>
      <c r="X16" s="492"/>
      <c r="Y16" s="498" t="s">
        <v>194</v>
      </c>
      <c r="Z16" s="478"/>
      <c r="AA16" s="477" t="s">
        <v>184</v>
      </c>
      <c r="AB16" s="492"/>
      <c r="AC16" s="498" t="s">
        <v>185</v>
      </c>
      <c r="AD16" s="478"/>
      <c r="AE16" s="499" t="s">
        <v>202</v>
      </c>
      <c r="AF16" s="478"/>
      <c r="AG16" s="477"/>
      <c r="AH16" s="478"/>
      <c r="AI16" s="477" t="s">
        <v>18</v>
      </c>
      <c r="AJ16" s="478"/>
      <c r="AK16" s="477" t="s">
        <v>188</v>
      </c>
      <c r="AL16" s="492"/>
      <c r="AM16" s="539"/>
      <c r="AN16" s="504"/>
      <c r="AO16" s="504"/>
      <c r="AP16" s="504"/>
      <c r="AQ16" s="507"/>
      <c r="AR16" s="508"/>
    </row>
    <row r="17" spans="1:48" s="15" customFormat="1" ht="9.75" customHeight="1" x14ac:dyDescent="0.25">
      <c r="A17" s="296"/>
      <c r="B17" s="297"/>
      <c r="C17" s="298" t="s">
        <v>12</v>
      </c>
      <c r="D17" s="299" t="s">
        <v>13</v>
      </c>
      <c r="E17" s="300" t="s">
        <v>12</v>
      </c>
      <c r="F17" s="299" t="s">
        <v>13</v>
      </c>
      <c r="G17" s="300" t="s">
        <v>12</v>
      </c>
      <c r="H17" s="301" t="s">
        <v>13</v>
      </c>
      <c r="I17" s="300" t="s">
        <v>12</v>
      </c>
      <c r="J17" s="302" t="s">
        <v>13</v>
      </c>
      <c r="K17" s="298" t="s">
        <v>12</v>
      </c>
      <c r="L17" s="302" t="s">
        <v>13</v>
      </c>
      <c r="M17" s="303" t="s">
        <v>12</v>
      </c>
      <c r="N17" s="304" t="s">
        <v>13</v>
      </c>
      <c r="O17" s="300" t="s">
        <v>12</v>
      </c>
      <c r="P17" s="299" t="s">
        <v>13</v>
      </c>
      <c r="Q17" s="300" t="s">
        <v>12</v>
      </c>
      <c r="R17" s="299" t="s">
        <v>13</v>
      </c>
      <c r="S17" s="305" t="s">
        <v>12</v>
      </c>
      <c r="T17" s="304" t="s">
        <v>13</v>
      </c>
      <c r="U17" s="300" t="s">
        <v>12</v>
      </c>
      <c r="V17" s="299" t="s">
        <v>13</v>
      </c>
      <c r="W17" s="300" t="s">
        <v>12</v>
      </c>
      <c r="X17" s="302" t="s">
        <v>13</v>
      </c>
      <c r="Y17" s="298" t="s">
        <v>12</v>
      </c>
      <c r="Z17" s="299" t="s">
        <v>13</v>
      </c>
      <c r="AA17" s="300" t="s">
        <v>12</v>
      </c>
      <c r="AB17" s="302" t="s">
        <v>13</v>
      </c>
      <c r="AC17" s="306" t="s">
        <v>12</v>
      </c>
      <c r="AD17" s="307" t="s">
        <v>13</v>
      </c>
      <c r="AE17" s="300" t="s">
        <v>12</v>
      </c>
      <c r="AF17" s="299" t="s">
        <v>13</v>
      </c>
      <c r="AG17" s="300" t="s">
        <v>12</v>
      </c>
      <c r="AH17" s="299" t="s">
        <v>13</v>
      </c>
      <c r="AI17" s="300" t="s">
        <v>12</v>
      </c>
      <c r="AJ17" s="299" t="s">
        <v>13</v>
      </c>
      <c r="AK17" s="300" t="s">
        <v>12</v>
      </c>
      <c r="AL17" s="302" t="s">
        <v>13</v>
      </c>
      <c r="AM17" s="308" t="s">
        <v>14</v>
      </c>
      <c r="AN17" s="309" t="s">
        <v>15</v>
      </c>
      <c r="AO17" s="309" t="s">
        <v>14</v>
      </c>
      <c r="AP17" s="309" t="s">
        <v>15</v>
      </c>
      <c r="AQ17" s="309" t="s">
        <v>14</v>
      </c>
      <c r="AR17" s="310" t="s">
        <v>15</v>
      </c>
      <c r="AS17" s="311"/>
    </row>
    <row r="18" spans="1:48" s="156" customFormat="1" ht="9" customHeight="1" x14ac:dyDescent="0.25">
      <c r="A18" s="312" t="s">
        <v>16</v>
      </c>
      <c r="B18" s="313"/>
      <c r="C18" s="314"/>
      <c r="D18" s="315"/>
      <c r="E18" s="316"/>
      <c r="F18" s="315"/>
      <c r="G18" s="317"/>
      <c r="H18" s="318"/>
      <c r="I18" s="317"/>
      <c r="J18" s="319"/>
      <c r="K18" s="314"/>
      <c r="L18" s="319"/>
      <c r="M18" s="320"/>
      <c r="N18" s="321"/>
      <c r="O18" s="316"/>
      <c r="P18" s="315"/>
      <c r="Q18" s="316"/>
      <c r="R18" s="315"/>
      <c r="S18" s="322"/>
      <c r="T18" s="323"/>
      <c r="U18" s="316"/>
      <c r="V18" s="315"/>
      <c r="W18" s="316"/>
      <c r="X18" s="319"/>
      <c r="Y18" s="324"/>
      <c r="Z18" s="315"/>
      <c r="AA18" s="317"/>
      <c r="AB18" s="319"/>
      <c r="AC18" s="325"/>
      <c r="AD18" s="326"/>
      <c r="AE18" s="317"/>
      <c r="AF18" s="327"/>
      <c r="AG18" s="317"/>
      <c r="AH18" s="327"/>
      <c r="AI18" s="317"/>
      <c r="AJ18" s="315"/>
      <c r="AK18" s="317"/>
      <c r="AL18" s="319"/>
      <c r="AM18" s="328"/>
      <c r="AN18" s="329"/>
      <c r="AO18" s="329"/>
      <c r="AP18" s="329"/>
      <c r="AQ18" s="315"/>
      <c r="AR18" s="302"/>
      <c r="AS18" s="42"/>
    </row>
    <row r="19" spans="1:48" s="179" customFormat="1" ht="12.75" customHeight="1" x14ac:dyDescent="0.25">
      <c r="A19" s="330" t="s">
        <v>17</v>
      </c>
      <c r="B19" s="331"/>
      <c r="C19" s="332"/>
      <c r="D19" s="333"/>
      <c r="E19" s="334">
        <v>150</v>
      </c>
      <c r="F19" s="333">
        <v>200</v>
      </c>
      <c r="G19" s="334" t="s">
        <v>186</v>
      </c>
      <c r="H19" s="335" t="s">
        <v>187</v>
      </c>
      <c r="I19" s="334">
        <v>180</v>
      </c>
      <c r="J19" s="336">
        <v>200</v>
      </c>
      <c r="K19" s="332">
        <v>100</v>
      </c>
      <c r="L19" s="336">
        <v>100</v>
      </c>
      <c r="M19" s="337">
        <v>40</v>
      </c>
      <c r="N19" s="338">
        <v>60</v>
      </c>
      <c r="O19" s="334">
        <v>150</v>
      </c>
      <c r="P19" s="333">
        <v>250</v>
      </c>
      <c r="Q19" s="334">
        <v>180</v>
      </c>
      <c r="R19" s="333">
        <v>200</v>
      </c>
      <c r="S19" s="334">
        <v>30</v>
      </c>
      <c r="T19" s="333">
        <v>30</v>
      </c>
      <c r="U19" s="334">
        <v>180</v>
      </c>
      <c r="V19" s="333">
        <v>200</v>
      </c>
      <c r="W19" s="334">
        <v>40</v>
      </c>
      <c r="X19" s="336">
        <v>50</v>
      </c>
      <c r="Y19" s="332">
        <v>150</v>
      </c>
      <c r="Z19" s="333">
        <v>180</v>
      </c>
      <c r="AA19" s="334">
        <v>60</v>
      </c>
      <c r="AB19" s="336">
        <v>80</v>
      </c>
      <c r="AC19" s="339">
        <v>80</v>
      </c>
      <c r="AD19" s="340">
        <v>100</v>
      </c>
      <c r="AE19" s="334">
        <v>40</v>
      </c>
      <c r="AF19" s="333">
        <v>60</v>
      </c>
      <c r="AG19" s="334"/>
      <c r="AH19" s="333"/>
      <c r="AI19" s="334">
        <v>30</v>
      </c>
      <c r="AJ19" s="333">
        <v>30</v>
      </c>
      <c r="AK19" s="334" t="s">
        <v>190</v>
      </c>
      <c r="AL19" s="336" t="s">
        <v>191</v>
      </c>
      <c r="AM19" s="341"/>
      <c r="AN19" s="342"/>
      <c r="AO19" s="343"/>
      <c r="AP19" s="342"/>
      <c r="AQ19" s="344"/>
      <c r="AR19" s="345"/>
      <c r="AS19" s="346"/>
    </row>
    <row r="20" spans="1:48" s="156" customFormat="1" ht="25.15" customHeight="1" x14ac:dyDescent="0.2">
      <c r="A20" s="272" t="s">
        <v>120</v>
      </c>
      <c r="B20" s="347"/>
      <c r="C20" s="332"/>
      <c r="D20" s="333"/>
      <c r="E20" s="334"/>
      <c r="F20" s="333"/>
      <c r="G20" s="334"/>
      <c r="H20" s="335"/>
      <c r="I20" s="334"/>
      <c r="J20" s="336"/>
      <c r="K20" s="332"/>
      <c r="L20" s="336"/>
      <c r="M20" s="337"/>
      <c r="N20" s="338"/>
      <c r="O20" s="334"/>
      <c r="P20" s="333"/>
      <c r="Q20" s="334"/>
      <c r="R20" s="333"/>
      <c r="S20" s="348"/>
      <c r="T20" s="338"/>
      <c r="U20" s="334"/>
      <c r="V20" s="333"/>
      <c r="W20" s="334">
        <v>40</v>
      </c>
      <c r="X20" s="336">
        <v>50</v>
      </c>
      <c r="Y20" s="332"/>
      <c r="Z20" s="333"/>
      <c r="AA20" s="334"/>
      <c r="AB20" s="336"/>
      <c r="AC20" s="339"/>
      <c r="AD20" s="340"/>
      <c r="AE20" s="334"/>
      <c r="AF20" s="333"/>
      <c r="AG20" s="334"/>
      <c r="AH20" s="333"/>
      <c r="AI20" s="334"/>
      <c r="AJ20" s="333"/>
      <c r="AK20" s="334"/>
      <c r="AL20" s="336"/>
      <c r="AM20" s="349">
        <v>40</v>
      </c>
      <c r="AN20" s="350">
        <v>0.64</v>
      </c>
      <c r="AO20" s="351">
        <v>50</v>
      </c>
      <c r="AP20" s="350">
        <v>5.07</v>
      </c>
      <c r="AQ20" s="352">
        <v>50</v>
      </c>
      <c r="AR20" s="353">
        <v>0.4</v>
      </c>
      <c r="AS20" s="42"/>
      <c r="AT20" s="408">
        <f>AN20</f>
        <v>0.64</v>
      </c>
      <c r="AU20" s="408">
        <f>AP20</f>
        <v>5.07</v>
      </c>
      <c r="AV20" s="408">
        <f>AR20</f>
        <v>0.4</v>
      </c>
    </row>
    <row r="21" spans="1:48" s="156" customFormat="1" ht="25.15" customHeight="1" x14ac:dyDescent="0.25">
      <c r="A21" s="273" t="s">
        <v>18</v>
      </c>
      <c r="B21" s="354"/>
      <c r="C21" s="332"/>
      <c r="D21" s="333"/>
      <c r="E21" s="334"/>
      <c r="F21" s="333"/>
      <c r="G21" s="334">
        <v>30</v>
      </c>
      <c r="H21" s="335">
        <v>50</v>
      </c>
      <c r="I21" s="334"/>
      <c r="J21" s="336"/>
      <c r="K21" s="332"/>
      <c r="L21" s="336"/>
      <c r="M21" s="337"/>
      <c r="N21" s="338"/>
      <c r="O21" s="334"/>
      <c r="P21" s="333"/>
      <c r="Q21" s="334"/>
      <c r="R21" s="333"/>
      <c r="S21" s="348"/>
      <c r="T21" s="338"/>
      <c r="U21" s="334"/>
      <c r="V21" s="333"/>
      <c r="W21" s="334"/>
      <c r="X21" s="336"/>
      <c r="Y21" s="332"/>
      <c r="Z21" s="333"/>
      <c r="AA21" s="334"/>
      <c r="AB21" s="336"/>
      <c r="AC21" s="339"/>
      <c r="AD21" s="340"/>
      <c r="AE21" s="334"/>
      <c r="AF21" s="333"/>
      <c r="AG21" s="334"/>
      <c r="AH21" s="333"/>
      <c r="AI21" s="334">
        <v>30</v>
      </c>
      <c r="AJ21" s="333">
        <v>30</v>
      </c>
      <c r="AK21" s="334"/>
      <c r="AL21" s="336"/>
      <c r="AM21" s="349">
        <v>60</v>
      </c>
      <c r="AN21" s="350">
        <v>0.96</v>
      </c>
      <c r="AO21" s="351">
        <v>80</v>
      </c>
      <c r="AP21" s="350">
        <v>7.32</v>
      </c>
      <c r="AQ21" s="352"/>
      <c r="AR21" s="353"/>
      <c r="AS21" s="42"/>
      <c r="AT21" s="408">
        <f t="shared" ref="AT21:AT84" si="0">AN21</f>
        <v>0.96</v>
      </c>
      <c r="AU21" s="408">
        <f t="shared" ref="AU21:AU84" si="1">AP21</f>
        <v>7.32</v>
      </c>
      <c r="AV21" s="408">
        <f t="shared" ref="AV21:AV84" si="2">AR21</f>
        <v>0</v>
      </c>
    </row>
    <row r="22" spans="1:48" s="156" customFormat="1" ht="25.15" customHeight="1" x14ac:dyDescent="0.25">
      <c r="A22" s="274" t="s">
        <v>122</v>
      </c>
      <c r="B22" s="354"/>
      <c r="C22" s="332"/>
      <c r="D22" s="333"/>
      <c r="E22" s="355">
        <v>113</v>
      </c>
      <c r="F22" s="333">
        <v>150</v>
      </c>
      <c r="G22" s="334"/>
      <c r="H22" s="335"/>
      <c r="I22" s="334">
        <v>130</v>
      </c>
      <c r="J22" s="336">
        <v>150</v>
      </c>
      <c r="K22" s="332"/>
      <c r="L22" s="336"/>
      <c r="M22" s="337"/>
      <c r="N22" s="338"/>
      <c r="O22" s="334"/>
      <c r="P22" s="333"/>
      <c r="Q22" s="334"/>
      <c r="R22" s="333"/>
      <c r="S22" s="348"/>
      <c r="T22" s="338"/>
      <c r="U22" s="334"/>
      <c r="V22" s="333"/>
      <c r="W22" s="334"/>
      <c r="X22" s="336"/>
      <c r="Y22" s="332">
        <v>150</v>
      </c>
      <c r="Z22" s="333">
        <v>180</v>
      </c>
      <c r="AA22" s="334">
        <v>20</v>
      </c>
      <c r="AB22" s="336">
        <v>20</v>
      </c>
      <c r="AC22" s="339">
        <v>30</v>
      </c>
      <c r="AD22" s="340">
        <v>38</v>
      </c>
      <c r="AE22" s="334"/>
      <c r="AF22" s="333"/>
      <c r="AG22" s="334"/>
      <c r="AH22" s="333"/>
      <c r="AI22" s="334"/>
      <c r="AJ22" s="333"/>
      <c r="AK22" s="334"/>
      <c r="AL22" s="336"/>
      <c r="AM22" s="356">
        <f t="shared" ref="AM22:AM92" si="3">(C22+E22+G22+I22+K22+M22+O22+Q22+S22+U22+W22+Y22+AA22+AC22+AE22+AG22+AI22+AK22)</f>
        <v>443</v>
      </c>
      <c r="AN22" s="357">
        <v>7.1</v>
      </c>
      <c r="AO22" s="358">
        <f t="shared" ref="AO22:AO92" si="4">+D22+F22+H22+J22+L22+N22+P22+R22+T22+V22+X22+Z22+AB22+AD22+AF22+AH22+AJ22+AL22</f>
        <v>538</v>
      </c>
      <c r="AP22" s="357">
        <v>50.7</v>
      </c>
      <c r="AQ22" s="359"/>
      <c r="AR22" s="360"/>
      <c r="AS22" s="42"/>
      <c r="AT22" s="408">
        <f t="shared" si="0"/>
        <v>7.1</v>
      </c>
      <c r="AU22" s="408">
        <f t="shared" si="1"/>
        <v>50.7</v>
      </c>
      <c r="AV22" s="408">
        <f t="shared" si="2"/>
        <v>0</v>
      </c>
    </row>
    <row r="23" spans="1:48" s="156" customFormat="1" ht="25.15" customHeight="1" x14ac:dyDescent="0.25">
      <c r="A23" s="275" t="s">
        <v>39</v>
      </c>
      <c r="B23" s="354"/>
      <c r="C23" s="332"/>
      <c r="D23" s="333"/>
      <c r="E23" s="334"/>
      <c r="F23" s="333"/>
      <c r="G23" s="334"/>
      <c r="H23" s="335"/>
      <c r="I23" s="334"/>
      <c r="J23" s="336"/>
      <c r="K23" s="332"/>
      <c r="L23" s="336"/>
      <c r="M23" s="337"/>
      <c r="N23" s="338"/>
      <c r="O23" s="334"/>
      <c r="P23" s="333"/>
      <c r="Q23" s="334"/>
      <c r="R23" s="333"/>
      <c r="S23" s="348"/>
      <c r="T23" s="338"/>
      <c r="U23" s="334"/>
      <c r="V23" s="333"/>
      <c r="W23" s="334"/>
      <c r="X23" s="336"/>
      <c r="Y23" s="332"/>
      <c r="Z23" s="333"/>
      <c r="AA23" s="361"/>
      <c r="AB23" s="362"/>
      <c r="AC23" s="339"/>
      <c r="AD23" s="340"/>
      <c r="AE23" s="334"/>
      <c r="AF23" s="333"/>
      <c r="AG23" s="334"/>
      <c r="AH23" s="333"/>
      <c r="AI23" s="334"/>
      <c r="AJ23" s="333"/>
      <c r="AK23" s="334"/>
      <c r="AL23" s="336"/>
      <c r="AM23" s="308">
        <f t="shared" si="3"/>
        <v>0</v>
      </c>
      <c r="AN23" s="357">
        <f>AM23*H9*0.001</f>
        <v>0</v>
      </c>
      <c r="AO23" s="309">
        <f t="shared" si="4"/>
        <v>0</v>
      </c>
      <c r="AP23" s="357">
        <f>AO23*I9*0.001</f>
        <v>0</v>
      </c>
      <c r="AQ23" s="359"/>
      <c r="AR23" s="360"/>
      <c r="AS23" s="42"/>
      <c r="AT23" s="408">
        <f t="shared" si="0"/>
        <v>0</v>
      </c>
      <c r="AU23" s="408">
        <f t="shared" si="1"/>
        <v>0</v>
      </c>
      <c r="AV23" s="408">
        <f t="shared" si="2"/>
        <v>0</v>
      </c>
    </row>
    <row r="24" spans="1:48" s="156" customFormat="1" ht="25.15" customHeight="1" x14ac:dyDescent="0.25">
      <c r="A24" s="275" t="s">
        <v>74</v>
      </c>
      <c r="B24" s="354"/>
      <c r="C24" s="332"/>
      <c r="D24" s="333"/>
      <c r="E24" s="334"/>
      <c r="F24" s="333"/>
      <c r="G24" s="334"/>
      <c r="H24" s="335"/>
      <c r="I24" s="334"/>
      <c r="J24" s="336"/>
      <c r="K24" s="332"/>
      <c r="L24" s="336"/>
      <c r="M24" s="337"/>
      <c r="N24" s="338"/>
      <c r="O24" s="334"/>
      <c r="P24" s="333"/>
      <c r="Q24" s="334"/>
      <c r="R24" s="333"/>
      <c r="S24" s="348"/>
      <c r="T24" s="338"/>
      <c r="U24" s="334"/>
      <c r="V24" s="333"/>
      <c r="W24" s="334"/>
      <c r="X24" s="336"/>
      <c r="Y24" s="332"/>
      <c r="Z24" s="333"/>
      <c r="AA24" s="334"/>
      <c r="AB24" s="336"/>
      <c r="AC24" s="339"/>
      <c r="AD24" s="340"/>
      <c r="AE24" s="334"/>
      <c r="AF24" s="333"/>
      <c r="AG24" s="334"/>
      <c r="AH24" s="333"/>
      <c r="AI24" s="334"/>
      <c r="AJ24" s="333"/>
      <c r="AK24" s="334"/>
      <c r="AL24" s="336"/>
      <c r="AM24" s="356">
        <f t="shared" si="3"/>
        <v>0</v>
      </c>
      <c r="AN24" s="357">
        <f>AM24*H9*0.001</f>
        <v>0</v>
      </c>
      <c r="AO24" s="358">
        <f t="shared" si="4"/>
        <v>0</v>
      </c>
      <c r="AP24" s="357">
        <f>AO24*I9*0.001</f>
        <v>0</v>
      </c>
      <c r="AQ24" s="359"/>
      <c r="AR24" s="360"/>
      <c r="AS24" s="42"/>
      <c r="AT24" s="408">
        <f t="shared" si="0"/>
        <v>0</v>
      </c>
      <c r="AU24" s="408">
        <f t="shared" si="1"/>
        <v>0</v>
      </c>
      <c r="AV24" s="408">
        <f t="shared" si="2"/>
        <v>0</v>
      </c>
    </row>
    <row r="25" spans="1:48" s="156" customFormat="1" ht="25.15" customHeight="1" x14ac:dyDescent="0.25">
      <c r="A25" s="275" t="s">
        <v>42</v>
      </c>
      <c r="B25" s="354"/>
      <c r="C25" s="332"/>
      <c r="D25" s="333"/>
      <c r="E25" s="334"/>
      <c r="F25" s="333"/>
      <c r="G25" s="334"/>
      <c r="H25" s="335"/>
      <c r="I25" s="334"/>
      <c r="J25" s="336"/>
      <c r="K25" s="332"/>
      <c r="L25" s="336"/>
      <c r="M25" s="337"/>
      <c r="N25" s="338"/>
      <c r="O25" s="334"/>
      <c r="P25" s="333"/>
      <c r="Q25" s="334"/>
      <c r="R25" s="333"/>
      <c r="S25" s="348"/>
      <c r="T25" s="338"/>
      <c r="U25" s="334"/>
      <c r="V25" s="333"/>
      <c r="W25" s="334"/>
      <c r="X25" s="336"/>
      <c r="Y25" s="332"/>
      <c r="Z25" s="333"/>
      <c r="AA25" s="334"/>
      <c r="AB25" s="336"/>
      <c r="AC25" s="339"/>
      <c r="AD25" s="340"/>
      <c r="AE25" s="334"/>
      <c r="AF25" s="333"/>
      <c r="AG25" s="334"/>
      <c r="AH25" s="333"/>
      <c r="AI25" s="334"/>
      <c r="AJ25" s="333"/>
      <c r="AK25" s="334"/>
      <c r="AL25" s="336"/>
      <c r="AM25" s="356">
        <f t="shared" si="3"/>
        <v>0</v>
      </c>
      <c r="AN25" s="357">
        <f>AM25*H9*0.001</f>
        <v>0</v>
      </c>
      <c r="AO25" s="358">
        <f t="shared" si="4"/>
        <v>0</v>
      </c>
      <c r="AP25" s="357">
        <f>AO25*I9*0.001</f>
        <v>0</v>
      </c>
      <c r="AQ25" s="359"/>
      <c r="AR25" s="360"/>
      <c r="AS25" s="42"/>
      <c r="AT25" s="408">
        <f t="shared" si="0"/>
        <v>0</v>
      </c>
      <c r="AU25" s="408">
        <f t="shared" si="1"/>
        <v>0</v>
      </c>
      <c r="AV25" s="408">
        <f t="shared" si="2"/>
        <v>0</v>
      </c>
    </row>
    <row r="26" spans="1:48" s="295" customFormat="1" ht="25.15" customHeight="1" x14ac:dyDescent="0.25">
      <c r="A26" s="274" t="s">
        <v>171</v>
      </c>
      <c r="B26" s="354"/>
      <c r="C26" s="332"/>
      <c r="D26" s="333"/>
      <c r="E26" s="334"/>
      <c r="F26" s="333"/>
      <c r="G26" s="334"/>
      <c r="H26" s="335"/>
      <c r="I26" s="334"/>
      <c r="J26" s="336"/>
      <c r="K26" s="332"/>
      <c r="L26" s="336"/>
      <c r="M26" s="337"/>
      <c r="N26" s="338"/>
      <c r="O26" s="334"/>
      <c r="P26" s="333"/>
      <c r="Q26" s="334"/>
      <c r="R26" s="333"/>
      <c r="S26" s="348"/>
      <c r="T26" s="338"/>
      <c r="U26" s="334"/>
      <c r="V26" s="333"/>
      <c r="W26" s="334"/>
      <c r="X26" s="336"/>
      <c r="Y26" s="332"/>
      <c r="Z26" s="333"/>
      <c r="AA26" s="334"/>
      <c r="AB26" s="336"/>
      <c r="AC26" s="339"/>
      <c r="AD26" s="340"/>
      <c r="AE26" s="334"/>
      <c r="AF26" s="333"/>
      <c r="AG26" s="334"/>
      <c r="AH26" s="333"/>
      <c r="AI26" s="334"/>
      <c r="AJ26" s="333"/>
      <c r="AK26" s="334"/>
      <c r="AL26" s="336"/>
      <c r="AM26" s="356">
        <f t="shared" ref="AM26" si="5">(C26+E26+G26+I26+K26+M26+O26+Q26+S26+U26+W26+Y26+AA26+AC26+AE26+AG26+AI26+AK26)</f>
        <v>0</v>
      </c>
      <c r="AN26" s="357">
        <f>AM26*H9*0.001</f>
        <v>0</v>
      </c>
      <c r="AO26" s="358">
        <f t="shared" ref="AO26" si="6">+D26+F26+H26+J26+L26+N26+P26+R26+T26+V26+X26+Z26+AB26+AD26+AF26+AH26+AJ26+AL26</f>
        <v>0</v>
      </c>
      <c r="AP26" s="357">
        <f>AO26*I9*0.001</f>
        <v>0</v>
      </c>
      <c r="AQ26" s="359"/>
      <c r="AR26" s="360"/>
      <c r="AS26" s="42"/>
      <c r="AT26" s="408">
        <f t="shared" si="0"/>
        <v>0</v>
      </c>
      <c r="AU26" s="408">
        <f t="shared" si="1"/>
        <v>0</v>
      </c>
      <c r="AV26" s="408">
        <f t="shared" si="2"/>
        <v>0</v>
      </c>
    </row>
    <row r="27" spans="1:48" s="156" customFormat="1" ht="25.15" customHeight="1" x14ac:dyDescent="0.25">
      <c r="A27" s="276" t="s">
        <v>40</v>
      </c>
      <c r="B27" s="354"/>
      <c r="C27" s="332"/>
      <c r="D27" s="333"/>
      <c r="E27" s="334"/>
      <c r="F27" s="333"/>
      <c r="G27" s="334"/>
      <c r="H27" s="335"/>
      <c r="I27" s="334"/>
      <c r="J27" s="336"/>
      <c r="K27" s="332"/>
      <c r="L27" s="336"/>
      <c r="M27" s="337"/>
      <c r="N27" s="338"/>
      <c r="O27" s="334"/>
      <c r="P27" s="333"/>
      <c r="Q27" s="334"/>
      <c r="R27" s="333"/>
      <c r="S27" s="348"/>
      <c r="T27" s="338"/>
      <c r="U27" s="334"/>
      <c r="V27" s="333"/>
      <c r="W27" s="334"/>
      <c r="X27" s="336"/>
      <c r="Y27" s="332"/>
      <c r="Z27" s="333"/>
      <c r="AA27" s="334"/>
      <c r="AB27" s="336"/>
      <c r="AC27" s="339"/>
      <c r="AD27" s="340"/>
      <c r="AE27" s="334"/>
      <c r="AF27" s="333"/>
      <c r="AG27" s="334"/>
      <c r="AH27" s="333"/>
      <c r="AI27" s="334"/>
      <c r="AJ27" s="333"/>
      <c r="AK27" s="334"/>
      <c r="AL27" s="336"/>
      <c r="AM27" s="356">
        <f t="shared" si="3"/>
        <v>0</v>
      </c>
      <c r="AN27" s="357">
        <f>AM27*H9*0.001</f>
        <v>0</v>
      </c>
      <c r="AO27" s="358">
        <f t="shared" si="4"/>
        <v>0</v>
      </c>
      <c r="AP27" s="357">
        <f>AO27*I9*0.001</f>
        <v>0</v>
      </c>
      <c r="AQ27" s="359"/>
      <c r="AR27" s="360"/>
      <c r="AS27" s="42"/>
      <c r="AT27" s="408">
        <f t="shared" si="0"/>
        <v>0</v>
      </c>
      <c r="AU27" s="408">
        <f t="shared" si="1"/>
        <v>0</v>
      </c>
      <c r="AV27" s="408">
        <f t="shared" si="2"/>
        <v>0</v>
      </c>
    </row>
    <row r="28" spans="1:48" s="156" customFormat="1" ht="25.15" customHeight="1" x14ac:dyDescent="0.25">
      <c r="A28" s="273" t="s">
        <v>41</v>
      </c>
      <c r="B28" s="354"/>
      <c r="C28" s="332"/>
      <c r="D28" s="333"/>
      <c r="E28" s="334"/>
      <c r="F28" s="333"/>
      <c r="G28" s="334"/>
      <c r="H28" s="335"/>
      <c r="I28" s="334"/>
      <c r="J28" s="336"/>
      <c r="K28" s="332"/>
      <c r="L28" s="336"/>
      <c r="M28" s="337"/>
      <c r="N28" s="338"/>
      <c r="O28" s="334"/>
      <c r="P28" s="333"/>
      <c r="Q28" s="334"/>
      <c r="R28" s="333"/>
      <c r="S28" s="348"/>
      <c r="T28" s="338"/>
      <c r="U28" s="334"/>
      <c r="V28" s="333"/>
      <c r="W28" s="334"/>
      <c r="X28" s="336"/>
      <c r="Y28" s="332"/>
      <c r="Z28" s="333"/>
      <c r="AA28" s="334"/>
      <c r="AB28" s="336"/>
      <c r="AC28" s="339"/>
      <c r="AD28" s="340"/>
      <c r="AE28" s="334"/>
      <c r="AF28" s="333"/>
      <c r="AG28" s="334"/>
      <c r="AH28" s="333"/>
      <c r="AI28" s="334"/>
      <c r="AJ28" s="333"/>
      <c r="AK28" s="334"/>
      <c r="AL28" s="336"/>
      <c r="AM28" s="356">
        <f t="shared" si="3"/>
        <v>0</v>
      </c>
      <c r="AN28" s="357">
        <f>AM28*H9*0.001</f>
        <v>0</v>
      </c>
      <c r="AO28" s="358">
        <f t="shared" si="4"/>
        <v>0</v>
      </c>
      <c r="AP28" s="357">
        <f>AO28*I9*0.001</f>
        <v>0</v>
      </c>
      <c r="AQ28" s="359"/>
      <c r="AR28" s="360"/>
      <c r="AS28" s="42"/>
      <c r="AT28" s="408">
        <f t="shared" si="0"/>
        <v>0</v>
      </c>
      <c r="AU28" s="408">
        <f t="shared" si="1"/>
        <v>0</v>
      </c>
      <c r="AV28" s="408">
        <f t="shared" si="2"/>
        <v>0</v>
      </c>
    </row>
    <row r="29" spans="1:48" s="156" customFormat="1" ht="25.15" customHeight="1" x14ac:dyDescent="0.25">
      <c r="A29" s="273" t="s">
        <v>24</v>
      </c>
      <c r="B29" s="354"/>
      <c r="C29" s="332"/>
      <c r="D29" s="333"/>
      <c r="E29" s="334">
        <v>3</v>
      </c>
      <c r="F29" s="333">
        <v>3</v>
      </c>
      <c r="G29" s="334">
        <v>5</v>
      </c>
      <c r="H29" s="335">
        <v>5</v>
      </c>
      <c r="I29" s="334"/>
      <c r="J29" s="336"/>
      <c r="K29" s="332"/>
      <c r="L29" s="336"/>
      <c r="M29" s="337"/>
      <c r="N29" s="338"/>
      <c r="O29" s="334"/>
      <c r="P29" s="333"/>
      <c r="Q29" s="334"/>
      <c r="R29" s="333"/>
      <c r="S29" s="348">
        <v>1</v>
      </c>
      <c r="T29" s="338">
        <v>2</v>
      </c>
      <c r="U29" s="334"/>
      <c r="V29" s="333"/>
      <c r="W29" s="334"/>
      <c r="X29" s="336"/>
      <c r="Y29" s="332"/>
      <c r="Z29" s="333"/>
      <c r="AA29" s="334">
        <v>3</v>
      </c>
      <c r="AB29" s="336">
        <v>3</v>
      </c>
      <c r="AC29" s="339">
        <v>2</v>
      </c>
      <c r="AD29" s="340">
        <v>3</v>
      </c>
      <c r="AE29" s="334"/>
      <c r="AF29" s="333"/>
      <c r="AG29" s="334"/>
      <c r="AH29" s="333"/>
      <c r="AI29" s="334"/>
      <c r="AJ29" s="333"/>
      <c r="AK29" s="334"/>
      <c r="AL29" s="336"/>
      <c r="AM29" s="356">
        <f t="shared" si="3"/>
        <v>14</v>
      </c>
      <c r="AN29" s="357">
        <f>AM29*H9*0.001</f>
        <v>0.224</v>
      </c>
      <c r="AO29" s="358">
        <f t="shared" si="4"/>
        <v>16</v>
      </c>
      <c r="AP29" s="357">
        <f>AO29*I9*0.001</f>
        <v>1.4239999999999999</v>
      </c>
      <c r="AQ29" s="359">
        <f t="shared" ref="AQ29:AQ74" si="7">+N29+R29+T29+V29</f>
        <v>2</v>
      </c>
      <c r="AR29" s="360">
        <f>AQ29*P9*0.001</f>
        <v>1.6E-2</v>
      </c>
      <c r="AS29" s="42"/>
      <c r="AT29" s="408">
        <f t="shared" si="0"/>
        <v>0.224</v>
      </c>
      <c r="AU29" s="408">
        <f t="shared" si="1"/>
        <v>1.4239999999999999</v>
      </c>
      <c r="AV29" s="408">
        <f t="shared" si="2"/>
        <v>1.6E-2</v>
      </c>
    </row>
    <row r="30" spans="1:48" s="156" customFormat="1" ht="25.15" customHeight="1" x14ac:dyDescent="0.25">
      <c r="A30" s="273" t="s">
        <v>25</v>
      </c>
      <c r="B30" s="354"/>
      <c r="C30" s="332"/>
      <c r="D30" s="333"/>
      <c r="E30" s="334"/>
      <c r="F30" s="333"/>
      <c r="G30" s="334"/>
      <c r="H30" s="335"/>
      <c r="I30" s="334"/>
      <c r="J30" s="336"/>
      <c r="K30" s="332"/>
      <c r="L30" s="336"/>
      <c r="M30" s="337">
        <v>3</v>
      </c>
      <c r="N30" s="338">
        <v>4</v>
      </c>
      <c r="O30" s="334">
        <v>2</v>
      </c>
      <c r="P30" s="333">
        <v>3</v>
      </c>
      <c r="Q30" s="334"/>
      <c r="R30" s="333"/>
      <c r="S30" s="348"/>
      <c r="T30" s="338"/>
      <c r="U30" s="334"/>
      <c r="V30" s="333"/>
      <c r="W30" s="334"/>
      <c r="X30" s="336"/>
      <c r="Y30" s="332"/>
      <c r="Z30" s="333"/>
      <c r="AA30" s="334">
        <v>2</v>
      </c>
      <c r="AB30" s="336">
        <v>2</v>
      </c>
      <c r="AC30" s="339"/>
      <c r="AD30" s="340"/>
      <c r="AE30" s="334"/>
      <c r="AF30" s="333"/>
      <c r="AG30" s="334"/>
      <c r="AH30" s="333"/>
      <c r="AI30" s="334"/>
      <c r="AJ30" s="333"/>
      <c r="AK30" s="334"/>
      <c r="AL30" s="336"/>
      <c r="AM30" s="356">
        <f t="shared" si="3"/>
        <v>7</v>
      </c>
      <c r="AN30" s="357">
        <f>AM30*H9*0.001</f>
        <v>0.112</v>
      </c>
      <c r="AO30" s="358">
        <f t="shared" si="4"/>
        <v>9</v>
      </c>
      <c r="AP30" s="357">
        <f>AO30*I9*0.001</f>
        <v>0.80100000000000005</v>
      </c>
      <c r="AQ30" s="359">
        <f t="shared" si="7"/>
        <v>4</v>
      </c>
      <c r="AR30" s="360">
        <f>AQ30*P9*0.001</f>
        <v>3.2000000000000001E-2</v>
      </c>
      <c r="AS30" s="42"/>
      <c r="AT30" s="408">
        <f t="shared" si="0"/>
        <v>0.112</v>
      </c>
      <c r="AU30" s="408">
        <f t="shared" si="1"/>
        <v>0.80100000000000005</v>
      </c>
      <c r="AV30" s="408">
        <f t="shared" si="2"/>
        <v>3.2000000000000001E-2</v>
      </c>
    </row>
    <row r="31" spans="1:48" s="156" customFormat="1" ht="25.15" customHeight="1" x14ac:dyDescent="0.25">
      <c r="A31" s="273" t="s">
        <v>70</v>
      </c>
      <c r="B31" s="354"/>
      <c r="C31" s="332"/>
      <c r="D31" s="333"/>
      <c r="E31" s="334"/>
      <c r="F31" s="333"/>
      <c r="G31" s="334"/>
      <c r="H31" s="335"/>
      <c r="I31" s="334"/>
      <c r="J31" s="336"/>
      <c r="K31" s="332"/>
      <c r="L31" s="336"/>
      <c r="M31" s="337"/>
      <c r="N31" s="338"/>
      <c r="O31" s="334"/>
      <c r="P31" s="333"/>
      <c r="Q31" s="334"/>
      <c r="R31" s="333"/>
      <c r="S31" s="348"/>
      <c r="T31" s="338"/>
      <c r="U31" s="334"/>
      <c r="V31" s="333"/>
      <c r="W31" s="334"/>
      <c r="X31" s="336"/>
      <c r="Y31" s="332"/>
      <c r="Z31" s="333"/>
      <c r="AA31" s="334"/>
      <c r="AB31" s="336"/>
      <c r="AC31" s="339"/>
      <c r="AD31" s="340"/>
      <c r="AE31" s="334"/>
      <c r="AF31" s="333"/>
      <c r="AG31" s="334"/>
      <c r="AH31" s="333"/>
      <c r="AI31" s="334"/>
      <c r="AJ31" s="333"/>
      <c r="AK31" s="334"/>
      <c r="AL31" s="336"/>
      <c r="AM31" s="356">
        <f t="shared" si="3"/>
        <v>0</v>
      </c>
      <c r="AN31" s="357">
        <f>AM31*H9*0.001</f>
        <v>0</v>
      </c>
      <c r="AO31" s="358">
        <f t="shared" si="4"/>
        <v>0</v>
      </c>
      <c r="AP31" s="357">
        <f>AO31*I9*0.001</f>
        <v>0</v>
      </c>
      <c r="AQ31" s="359"/>
      <c r="AR31" s="360"/>
      <c r="AS31" s="42"/>
      <c r="AT31" s="408">
        <f t="shared" si="0"/>
        <v>0</v>
      </c>
      <c r="AU31" s="408">
        <f t="shared" si="1"/>
        <v>0</v>
      </c>
      <c r="AV31" s="408">
        <f t="shared" si="2"/>
        <v>0</v>
      </c>
    </row>
    <row r="32" spans="1:48" s="156" customFormat="1" ht="25.15" customHeight="1" x14ac:dyDescent="0.25">
      <c r="A32" s="275" t="s">
        <v>28</v>
      </c>
      <c r="B32" s="354"/>
      <c r="C32" s="332"/>
      <c r="D32" s="333"/>
      <c r="E32" s="334"/>
      <c r="F32" s="333"/>
      <c r="G32" s="334"/>
      <c r="H32" s="335"/>
      <c r="I32" s="334"/>
      <c r="J32" s="336"/>
      <c r="K32" s="332"/>
      <c r="L32" s="336"/>
      <c r="M32" s="337"/>
      <c r="N32" s="338"/>
      <c r="O32" s="334">
        <v>10</v>
      </c>
      <c r="P32" s="333">
        <v>16</v>
      </c>
      <c r="Q32" s="334">
        <v>115</v>
      </c>
      <c r="R32" s="333">
        <v>126</v>
      </c>
      <c r="S32" s="348"/>
      <c r="T32" s="338"/>
      <c r="U32" s="334"/>
      <c r="V32" s="333"/>
      <c r="W32" s="334"/>
      <c r="X32" s="336"/>
      <c r="Y32" s="332"/>
      <c r="Z32" s="333"/>
      <c r="AA32" s="334"/>
      <c r="AB32" s="336"/>
      <c r="AC32" s="339"/>
      <c r="AD32" s="340"/>
      <c r="AE32" s="334"/>
      <c r="AF32" s="333"/>
      <c r="AG32" s="334"/>
      <c r="AH32" s="333"/>
      <c r="AI32" s="334"/>
      <c r="AJ32" s="333"/>
      <c r="AK32" s="334"/>
      <c r="AL32" s="336"/>
      <c r="AM32" s="356">
        <f t="shared" si="3"/>
        <v>125</v>
      </c>
      <c r="AN32" s="357">
        <f>AM32*H9*0.001</f>
        <v>2</v>
      </c>
      <c r="AO32" s="358">
        <f t="shared" si="4"/>
        <v>142</v>
      </c>
      <c r="AP32" s="357">
        <f>AO32*I9*0.001</f>
        <v>12.638</v>
      </c>
      <c r="AQ32" s="359">
        <f t="shared" si="7"/>
        <v>126</v>
      </c>
      <c r="AR32" s="360">
        <f>AQ32*P9*0.001</f>
        <v>1.008</v>
      </c>
      <c r="AS32" s="42"/>
      <c r="AT32" s="408">
        <f t="shared" si="0"/>
        <v>2</v>
      </c>
      <c r="AU32" s="408">
        <f t="shared" si="1"/>
        <v>12.638</v>
      </c>
      <c r="AV32" s="408">
        <f t="shared" si="2"/>
        <v>1.008</v>
      </c>
    </row>
    <row r="33" spans="1:48" s="156" customFormat="1" ht="25.15" customHeight="1" x14ac:dyDescent="0.25">
      <c r="A33" s="275" t="s">
        <v>52</v>
      </c>
      <c r="B33" s="354"/>
      <c r="C33" s="332"/>
      <c r="D33" s="333"/>
      <c r="E33" s="334"/>
      <c r="F33" s="333"/>
      <c r="G33" s="334"/>
      <c r="H33" s="335"/>
      <c r="I33" s="334"/>
      <c r="J33" s="336"/>
      <c r="K33" s="332"/>
      <c r="L33" s="336"/>
      <c r="M33" s="337"/>
      <c r="N33" s="338"/>
      <c r="O33" s="334"/>
      <c r="P33" s="333"/>
      <c r="Q33" s="334"/>
      <c r="R33" s="333"/>
      <c r="S33" s="348"/>
      <c r="T33" s="338"/>
      <c r="U33" s="334"/>
      <c r="V33" s="333"/>
      <c r="W33" s="334"/>
      <c r="X33" s="336"/>
      <c r="Y33" s="332"/>
      <c r="Z33" s="333"/>
      <c r="AA33" s="334"/>
      <c r="AB33" s="336"/>
      <c r="AC33" s="339"/>
      <c r="AD33" s="340"/>
      <c r="AE33" s="334"/>
      <c r="AF33" s="333"/>
      <c r="AG33" s="334"/>
      <c r="AH33" s="333"/>
      <c r="AI33" s="334"/>
      <c r="AJ33" s="333"/>
      <c r="AK33" s="334"/>
      <c r="AL33" s="336"/>
      <c r="AM33" s="356">
        <f t="shared" si="3"/>
        <v>0</v>
      </c>
      <c r="AN33" s="357">
        <f>AM33*H9*0.001</f>
        <v>0</v>
      </c>
      <c r="AO33" s="358">
        <f t="shared" si="4"/>
        <v>0</v>
      </c>
      <c r="AP33" s="357">
        <f>AO33*I9*0.001</f>
        <v>0</v>
      </c>
      <c r="AQ33" s="359"/>
      <c r="AR33" s="360"/>
      <c r="AS33" s="42"/>
      <c r="AT33" s="408">
        <f t="shared" si="0"/>
        <v>0</v>
      </c>
      <c r="AU33" s="408">
        <f t="shared" si="1"/>
        <v>0</v>
      </c>
      <c r="AV33" s="408">
        <f t="shared" si="2"/>
        <v>0</v>
      </c>
    </row>
    <row r="34" spans="1:48" s="295" customFormat="1" ht="25.15" customHeight="1" x14ac:dyDescent="0.25">
      <c r="A34" s="275" t="s">
        <v>179</v>
      </c>
      <c r="B34" s="354"/>
      <c r="C34" s="332"/>
      <c r="D34" s="333"/>
      <c r="E34" s="334"/>
      <c r="F34" s="333"/>
      <c r="G34" s="334"/>
      <c r="H34" s="335"/>
      <c r="I34" s="334"/>
      <c r="J34" s="336"/>
      <c r="K34" s="332"/>
      <c r="L34" s="336"/>
      <c r="M34" s="337"/>
      <c r="N34" s="338"/>
      <c r="O34" s="334"/>
      <c r="P34" s="333"/>
      <c r="Q34" s="334"/>
      <c r="R34" s="333"/>
      <c r="S34" s="348"/>
      <c r="T34" s="338"/>
      <c r="U34" s="334"/>
      <c r="V34" s="333"/>
      <c r="W34" s="334"/>
      <c r="X34" s="336"/>
      <c r="Y34" s="332"/>
      <c r="Z34" s="333"/>
      <c r="AA34" s="334"/>
      <c r="AB34" s="336"/>
      <c r="AC34" s="339"/>
      <c r="AD34" s="340"/>
      <c r="AE34" s="334"/>
      <c r="AF34" s="333"/>
      <c r="AG34" s="334"/>
      <c r="AH34" s="333"/>
      <c r="AI34" s="334"/>
      <c r="AJ34" s="333"/>
      <c r="AK34" s="334"/>
      <c r="AL34" s="336"/>
      <c r="AM34" s="356">
        <f t="shared" ref="AM34" si="8">(C34+E34+G34+I34+K34+M34+O34+Q34+S34+U34+W34+Y34+AA34+AC34+AE34+AG34+AI34+AK34)</f>
        <v>0</v>
      </c>
      <c r="AN34" s="357">
        <f>AM34*H9*0.001</f>
        <v>0</v>
      </c>
      <c r="AO34" s="358">
        <f t="shared" ref="AO34" si="9">+D34+F34+H34+J34+L34+N34+P34+R34+T34+V34+X34+Z34+AB34+AD34+AF34+AH34+AJ34+AL34</f>
        <v>0</v>
      </c>
      <c r="AP34" s="357">
        <f>AO34*I9*0.001</f>
        <v>0</v>
      </c>
      <c r="AQ34" s="359"/>
      <c r="AR34" s="360"/>
      <c r="AS34" s="42"/>
      <c r="AT34" s="408">
        <f t="shared" si="0"/>
        <v>0</v>
      </c>
      <c r="AU34" s="408">
        <f t="shared" si="1"/>
        <v>0</v>
      </c>
      <c r="AV34" s="408">
        <f t="shared" si="2"/>
        <v>0</v>
      </c>
    </row>
    <row r="35" spans="1:48" s="156" customFormat="1" ht="25.15" customHeight="1" x14ac:dyDescent="0.25">
      <c r="A35" s="275" t="s">
        <v>192</v>
      </c>
      <c r="B35" s="354"/>
      <c r="C35" s="332"/>
      <c r="D35" s="333"/>
      <c r="E35" s="334"/>
      <c r="F35" s="333"/>
      <c r="G35" s="334"/>
      <c r="H35" s="335"/>
      <c r="I35" s="334"/>
      <c r="J35" s="336"/>
      <c r="K35" s="332"/>
      <c r="L35" s="336"/>
      <c r="M35" s="337"/>
      <c r="N35" s="338"/>
      <c r="O35" s="334"/>
      <c r="P35" s="333"/>
      <c r="Q35" s="334"/>
      <c r="R35" s="333"/>
      <c r="S35" s="348"/>
      <c r="T35" s="338"/>
      <c r="U35" s="334"/>
      <c r="V35" s="333"/>
      <c r="W35" s="334"/>
      <c r="X35" s="336"/>
      <c r="Y35" s="332"/>
      <c r="Z35" s="333"/>
      <c r="AA35" s="334"/>
      <c r="AB35" s="336"/>
      <c r="AC35" s="339"/>
      <c r="AD35" s="340"/>
      <c r="AE35" s="334"/>
      <c r="AF35" s="333"/>
      <c r="AG35" s="334"/>
      <c r="AH35" s="333"/>
      <c r="AI35" s="334"/>
      <c r="AJ35" s="333"/>
      <c r="AK35" s="334"/>
      <c r="AL35" s="336"/>
      <c r="AM35" s="356">
        <f t="shared" si="3"/>
        <v>0</v>
      </c>
      <c r="AN35" s="357">
        <f>AM35*H9*0.001</f>
        <v>0</v>
      </c>
      <c r="AO35" s="358">
        <f t="shared" si="4"/>
        <v>0</v>
      </c>
      <c r="AP35" s="357">
        <f>AO35*I9*0.001</f>
        <v>0</v>
      </c>
      <c r="AQ35" s="359"/>
      <c r="AR35" s="360"/>
      <c r="AS35" s="42"/>
      <c r="AT35" s="408">
        <f t="shared" si="0"/>
        <v>0</v>
      </c>
      <c r="AU35" s="408">
        <f t="shared" si="1"/>
        <v>0</v>
      </c>
      <c r="AV35" s="408">
        <f t="shared" si="2"/>
        <v>0</v>
      </c>
    </row>
    <row r="36" spans="1:48" s="156" customFormat="1" ht="25.15" customHeight="1" x14ac:dyDescent="0.25">
      <c r="A36" s="275" t="s">
        <v>121</v>
      </c>
      <c r="B36" s="354"/>
      <c r="C36" s="332"/>
      <c r="D36" s="333"/>
      <c r="E36" s="334"/>
      <c r="F36" s="333"/>
      <c r="G36" s="334"/>
      <c r="H36" s="335"/>
      <c r="I36" s="334"/>
      <c r="J36" s="336"/>
      <c r="K36" s="332"/>
      <c r="L36" s="336"/>
      <c r="M36" s="337"/>
      <c r="N36" s="338"/>
      <c r="O36" s="334"/>
      <c r="P36" s="333"/>
      <c r="Q36" s="334"/>
      <c r="R36" s="333"/>
      <c r="S36" s="348"/>
      <c r="T36" s="338"/>
      <c r="U36" s="334"/>
      <c r="V36" s="333"/>
      <c r="W36" s="334"/>
      <c r="X36" s="336"/>
      <c r="Y36" s="332"/>
      <c r="Z36" s="333"/>
      <c r="AA36" s="334"/>
      <c r="AB36" s="336"/>
      <c r="AC36" s="339"/>
      <c r="AD36" s="340"/>
      <c r="AE36" s="334"/>
      <c r="AF36" s="333"/>
      <c r="AG36" s="334"/>
      <c r="AH36" s="333"/>
      <c r="AI36" s="334"/>
      <c r="AJ36" s="333"/>
      <c r="AK36" s="334"/>
      <c r="AL36" s="336"/>
      <c r="AM36" s="356">
        <f t="shared" si="3"/>
        <v>0</v>
      </c>
      <c r="AN36" s="357">
        <f>AM36*H9*0.001</f>
        <v>0</v>
      </c>
      <c r="AO36" s="358">
        <f t="shared" si="4"/>
        <v>0</v>
      </c>
      <c r="AP36" s="357">
        <f>AO36*I9*0.001</f>
        <v>0</v>
      </c>
      <c r="AQ36" s="359"/>
      <c r="AR36" s="360"/>
      <c r="AS36" s="42"/>
      <c r="AT36" s="408">
        <f t="shared" si="0"/>
        <v>0</v>
      </c>
      <c r="AU36" s="408">
        <f t="shared" si="1"/>
        <v>0</v>
      </c>
      <c r="AV36" s="408">
        <f t="shared" si="2"/>
        <v>0</v>
      </c>
    </row>
    <row r="37" spans="1:48" s="156" customFormat="1" ht="25.15" customHeight="1" x14ac:dyDescent="0.25">
      <c r="A37" s="273" t="s">
        <v>47</v>
      </c>
      <c r="B37" s="354"/>
      <c r="C37" s="332"/>
      <c r="D37" s="333"/>
      <c r="E37" s="334"/>
      <c r="F37" s="333"/>
      <c r="G37" s="334"/>
      <c r="H37" s="335"/>
      <c r="I37" s="334"/>
      <c r="J37" s="336"/>
      <c r="K37" s="332"/>
      <c r="L37" s="336"/>
      <c r="M37" s="337"/>
      <c r="N37" s="338"/>
      <c r="O37" s="334"/>
      <c r="P37" s="333"/>
      <c r="Q37" s="334"/>
      <c r="R37" s="333"/>
      <c r="S37" s="348"/>
      <c r="T37" s="338"/>
      <c r="U37" s="334"/>
      <c r="V37" s="333"/>
      <c r="W37" s="334"/>
      <c r="X37" s="336"/>
      <c r="Y37" s="332"/>
      <c r="Z37" s="333"/>
      <c r="AA37" s="334"/>
      <c r="AB37" s="336"/>
      <c r="AC37" s="339"/>
      <c r="AD37" s="340"/>
      <c r="AE37" s="334"/>
      <c r="AF37" s="333"/>
      <c r="AG37" s="334"/>
      <c r="AH37" s="333"/>
      <c r="AI37" s="334"/>
      <c r="AJ37" s="333"/>
      <c r="AK37" s="334"/>
      <c r="AL37" s="336"/>
      <c r="AM37" s="356">
        <f t="shared" si="3"/>
        <v>0</v>
      </c>
      <c r="AN37" s="357">
        <f>AM37*H9*0.001</f>
        <v>0</v>
      </c>
      <c r="AO37" s="358">
        <f t="shared" si="4"/>
        <v>0</v>
      </c>
      <c r="AP37" s="357">
        <f>AO37*I9*0.001</f>
        <v>0</v>
      </c>
      <c r="AQ37" s="359">
        <f t="shared" si="7"/>
        <v>0</v>
      </c>
      <c r="AR37" s="360">
        <f>AQ37*P9*0.001</f>
        <v>0</v>
      </c>
      <c r="AS37" s="42"/>
      <c r="AT37" s="408">
        <f t="shared" si="0"/>
        <v>0</v>
      </c>
      <c r="AU37" s="408">
        <f t="shared" si="1"/>
        <v>0</v>
      </c>
      <c r="AV37" s="408">
        <f t="shared" si="2"/>
        <v>0</v>
      </c>
    </row>
    <row r="38" spans="1:48" s="156" customFormat="1" ht="25.15" customHeight="1" x14ac:dyDescent="0.25">
      <c r="A38" s="275" t="s">
        <v>49</v>
      </c>
      <c r="B38" s="354"/>
      <c r="C38" s="332"/>
      <c r="D38" s="333"/>
      <c r="E38" s="334"/>
      <c r="F38" s="333"/>
      <c r="G38" s="334"/>
      <c r="H38" s="335"/>
      <c r="I38" s="334"/>
      <c r="J38" s="336"/>
      <c r="K38" s="332"/>
      <c r="L38" s="336"/>
      <c r="M38" s="337"/>
      <c r="N38" s="338"/>
      <c r="O38" s="334"/>
      <c r="P38" s="333"/>
      <c r="Q38" s="334"/>
      <c r="R38" s="333"/>
      <c r="S38" s="348"/>
      <c r="T38" s="338"/>
      <c r="U38" s="334"/>
      <c r="V38" s="333"/>
      <c r="W38" s="334"/>
      <c r="X38" s="336"/>
      <c r="Y38" s="332"/>
      <c r="Z38" s="333"/>
      <c r="AA38" s="334"/>
      <c r="AB38" s="336"/>
      <c r="AC38" s="339"/>
      <c r="AD38" s="340"/>
      <c r="AE38" s="334"/>
      <c r="AF38" s="333"/>
      <c r="AG38" s="334"/>
      <c r="AH38" s="333"/>
      <c r="AI38" s="334"/>
      <c r="AJ38" s="333"/>
      <c r="AK38" s="334"/>
      <c r="AL38" s="336"/>
      <c r="AM38" s="356">
        <f t="shared" si="3"/>
        <v>0</v>
      </c>
      <c r="AN38" s="357">
        <f>AM38*H9*0.001</f>
        <v>0</v>
      </c>
      <c r="AO38" s="358">
        <f t="shared" si="4"/>
        <v>0</v>
      </c>
      <c r="AP38" s="357">
        <f>AO38*I9*0.001</f>
        <v>0</v>
      </c>
      <c r="AQ38" s="359"/>
      <c r="AR38" s="360"/>
      <c r="AS38" s="42"/>
      <c r="AT38" s="408">
        <f t="shared" si="0"/>
        <v>0</v>
      </c>
      <c r="AU38" s="408">
        <f t="shared" si="1"/>
        <v>0</v>
      </c>
      <c r="AV38" s="408">
        <f t="shared" si="2"/>
        <v>0</v>
      </c>
    </row>
    <row r="39" spans="1:48" s="156" customFormat="1" ht="25.15" customHeight="1" x14ac:dyDescent="0.25">
      <c r="A39" s="275" t="s">
        <v>58</v>
      </c>
      <c r="B39" s="354"/>
      <c r="C39" s="332"/>
      <c r="D39" s="333"/>
      <c r="E39" s="334"/>
      <c r="F39" s="333"/>
      <c r="G39" s="334"/>
      <c r="H39" s="335"/>
      <c r="I39" s="334"/>
      <c r="J39" s="336"/>
      <c r="K39" s="332"/>
      <c r="L39" s="336"/>
      <c r="M39" s="337"/>
      <c r="N39" s="338"/>
      <c r="O39" s="334"/>
      <c r="P39" s="333"/>
      <c r="Q39" s="334"/>
      <c r="R39" s="333"/>
      <c r="S39" s="348"/>
      <c r="T39" s="338"/>
      <c r="U39" s="334"/>
      <c r="V39" s="333"/>
      <c r="W39" s="334"/>
      <c r="X39" s="336"/>
      <c r="Y39" s="332"/>
      <c r="Z39" s="333"/>
      <c r="AA39" s="334"/>
      <c r="AB39" s="336"/>
      <c r="AC39" s="339"/>
      <c r="AD39" s="340"/>
      <c r="AE39" s="334"/>
      <c r="AF39" s="333"/>
      <c r="AG39" s="334"/>
      <c r="AH39" s="333"/>
      <c r="AI39" s="334"/>
      <c r="AJ39" s="333"/>
      <c r="AK39" s="334"/>
      <c r="AL39" s="336"/>
      <c r="AM39" s="356">
        <f t="shared" si="3"/>
        <v>0</v>
      </c>
      <c r="AN39" s="357">
        <f>AM39*H9*0.001</f>
        <v>0</v>
      </c>
      <c r="AO39" s="358">
        <f t="shared" si="4"/>
        <v>0</v>
      </c>
      <c r="AP39" s="357">
        <f>AO39*I9*0.001</f>
        <v>0</v>
      </c>
      <c r="AQ39" s="359"/>
      <c r="AR39" s="360"/>
      <c r="AS39" s="42"/>
      <c r="AT39" s="408">
        <f t="shared" si="0"/>
        <v>0</v>
      </c>
      <c r="AU39" s="408">
        <f t="shared" si="1"/>
        <v>0</v>
      </c>
      <c r="AV39" s="408">
        <f t="shared" si="2"/>
        <v>0</v>
      </c>
    </row>
    <row r="40" spans="1:48" s="292" customFormat="1" ht="25.15" customHeight="1" x14ac:dyDescent="0.25">
      <c r="A40" s="275" t="s">
        <v>164</v>
      </c>
      <c r="B40" s="354"/>
      <c r="C40" s="332"/>
      <c r="D40" s="333"/>
      <c r="E40" s="334"/>
      <c r="F40" s="333"/>
      <c r="G40" s="334"/>
      <c r="H40" s="335"/>
      <c r="I40" s="334"/>
      <c r="J40" s="336"/>
      <c r="K40" s="332"/>
      <c r="L40" s="336"/>
      <c r="M40" s="337"/>
      <c r="N40" s="338"/>
      <c r="O40" s="334"/>
      <c r="P40" s="333"/>
      <c r="Q40" s="334"/>
      <c r="R40" s="333"/>
      <c r="S40" s="348"/>
      <c r="T40" s="338"/>
      <c r="U40" s="334"/>
      <c r="V40" s="333"/>
      <c r="W40" s="334"/>
      <c r="X40" s="336"/>
      <c r="Y40" s="332"/>
      <c r="Z40" s="333"/>
      <c r="AA40" s="334"/>
      <c r="AB40" s="336"/>
      <c r="AC40" s="339"/>
      <c r="AD40" s="340"/>
      <c r="AE40" s="334"/>
      <c r="AF40" s="333"/>
      <c r="AG40" s="334"/>
      <c r="AH40" s="333"/>
      <c r="AI40" s="334"/>
      <c r="AJ40" s="333"/>
      <c r="AK40" s="334"/>
      <c r="AL40" s="336"/>
      <c r="AM40" s="356">
        <f t="shared" ref="AM40" si="10">(C40+E40+G40+I40+K40+M40+O40+Q40+S40+U40+W40+Y40+AA40+AC40+AE40+AG40+AI40+AK40)</f>
        <v>0</v>
      </c>
      <c r="AN40" s="357">
        <f>AM40*H9*0.001</f>
        <v>0</v>
      </c>
      <c r="AO40" s="358">
        <f t="shared" ref="AO40" si="11">+D40+F40+H40+J40+L40+N40+P40+R40+T40+V40+X40+Z40+AB40+AD40+AF40+AH40+AJ40+AL40</f>
        <v>0</v>
      </c>
      <c r="AP40" s="357">
        <f>AO40*I9*0.001</f>
        <v>0</v>
      </c>
      <c r="AQ40" s="359">
        <f t="shared" ref="AQ40" si="12">+N40+R40+T40+V40</f>
        <v>0</v>
      </c>
      <c r="AR40" s="360">
        <f>AQ40*P9*0.001</f>
        <v>0</v>
      </c>
      <c r="AS40" s="42"/>
      <c r="AT40" s="408">
        <f t="shared" si="0"/>
        <v>0</v>
      </c>
      <c r="AU40" s="408">
        <f t="shared" si="1"/>
        <v>0</v>
      </c>
      <c r="AV40" s="408">
        <f t="shared" si="2"/>
        <v>0</v>
      </c>
    </row>
    <row r="41" spans="1:48" s="156" customFormat="1" ht="25.15" customHeight="1" x14ac:dyDescent="0.25">
      <c r="A41" s="273" t="s">
        <v>33</v>
      </c>
      <c r="B41" s="354"/>
      <c r="C41" s="332"/>
      <c r="D41" s="333"/>
      <c r="E41" s="334"/>
      <c r="F41" s="333"/>
      <c r="G41" s="334"/>
      <c r="H41" s="335"/>
      <c r="I41" s="334"/>
      <c r="J41" s="336"/>
      <c r="K41" s="332"/>
      <c r="L41" s="336"/>
      <c r="M41" s="337"/>
      <c r="N41" s="338"/>
      <c r="O41" s="334">
        <v>10</v>
      </c>
      <c r="P41" s="333">
        <v>18</v>
      </c>
      <c r="Q41" s="334">
        <v>4</v>
      </c>
      <c r="R41" s="333">
        <v>4</v>
      </c>
      <c r="S41" s="348"/>
      <c r="T41" s="338"/>
      <c r="U41" s="334"/>
      <c r="V41" s="333"/>
      <c r="W41" s="334"/>
      <c r="X41" s="336"/>
      <c r="Y41" s="332"/>
      <c r="Z41" s="333"/>
      <c r="AA41" s="334">
        <v>4</v>
      </c>
      <c r="AB41" s="336">
        <v>5</v>
      </c>
      <c r="AC41" s="339">
        <v>50</v>
      </c>
      <c r="AD41" s="340">
        <v>60</v>
      </c>
      <c r="AE41" s="334"/>
      <c r="AF41" s="333"/>
      <c r="AG41" s="334"/>
      <c r="AH41" s="333"/>
      <c r="AI41" s="334"/>
      <c r="AJ41" s="333"/>
      <c r="AK41" s="334"/>
      <c r="AL41" s="336"/>
      <c r="AM41" s="356">
        <f t="shared" si="3"/>
        <v>68</v>
      </c>
      <c r="AN41" s="357">
        <f>AM41*H9*0.001</f>
        <v>1.0880000000000001</v>
      </c>
      <c r="AO41" s="358">
        <f t="shared" si="4"/>
        <v>87</v>
      </c>
      <c r="AP41" s="357">
        <f>AO41*I9*0.001</f>
        <v>7.7430000000000003</v>
      </c>
      <c r="AQ41" s="359">
        <f t="shared" si="7"/>
        <v>4</v>
      </c>
      <c r="AR41" s="360">
        <f>AQ41*P9*0.001</f>
        <v>3.2000000000000001E-2</v>
      </c>
      <c r="AS41" s="42"/>
      <c r="AT41" s="408">
        <f t="shared" si="0"/>
        <v>1.0880000000000001</v>
      </c>
      <c r="AU41" s="408">
        <f t="shared" si="1"/>
        <v>7.7430000000000003</v>
      </c>
      <c r="AV41" s="408">
        <f t="shared" si="2"/>
        <v>3.2000000000000001E-2</v>
      </c>
    </row>
    <row r="42" spans="1:48" s="156" customFormat="1" ht="25.15" customHeight="1" x14ac:dyDescent="0.25">
      <c r="A42" s="273" t="s">
        <v>29</v>
      </c>
      <c r="B42" s="354"/>
      <c r="C42" s="332"/>
      <c r="D42" s="333"/>
      <c r="E42" s="334">
        <v>4</v>
      </c>
      <c r="F42" s="333">
        <v>5</v>
      </c>
      <c r="G42" s="334"/>
      <c r="H42" s="335"/>
      <c r="I42" s="334">
        <v>9</v>
      </c>
      <c r="J42" s="336">
        <v>11</v>
      </c>
      <c r="K42" s="332"/>
      <c r="L42" s="336"/>
      <c r="M42" s="337"/>
      <c r="N42" s="338"/>
      <c r="O42" s="334"/>
      <c r="P42" s="333"/>
      <c r="Q42" s="334"/>
      <c r="R42" s="333"/>
      <c r="S42" s="411">
        <v>0.5</v>
      </c>
      <c r="T42" s="410">
        <v>0.5</v>
      </c>
      <c r="U42" s="334">
        <v>10</v>
      </c>
      <c r="V42" s="333">
        <v>12</v>
      </c>
      <c r="W42" s="334"/>
      <c r="X42" s="336"/>
      <c r="Y42" s="332"/>
      <c r="Z42" s="333"/>
      <c r="AA42" s="334">
        <v>5</v>
      </c>
      <c r="AB42" s="336">
        <v>7</v>
      </c>
      <c r="AC42" s="339"/>
      <c r="AD42" s="340"/>
      <c r="AE42" s="334"/>
      <c r="AF42" s="333"/>
      <c r="AG42" s="334"/>
      <c r="AH42" s="333"/>
      <c r="AI42" s="334"/>
      <c r="AJ42" s="333"/>
      <c r="AK42" s="334">
        <v>9</v>
      </c>
      <c r="AL42" s="336">
        <v>12</v>
      </c>
      <c r="AM42" s="356">
        <f t="shared" si="3"/>
        <v>37.5</v>
      </c>
      <c r="AN42" s="357">
        <f>AM42*H9*0.001</f>
        <v>0.6</v>
      </c>
      <c r="AO42" s="358">
        <f t="shared" si="4"/>
        <v>47.5</v>
      </c>
      <c r="AP42" s="357">
        <f>AO42*I9*0.001</f>
        <v>4.2275</v>
      </c>
      <c r="AQ42" s="359">
        <f t="shared" si="7"/>
        <v>12.5</v>
      </c>
      <c r="AR42" s="360">
        <f>AQ42*P9*0.001</f>
        <v>0.1</v>
      </c>
      <c r="AS42" s="42"/>
      <c r="AT42" s="408">
        <f t="shared" si="0"/>
        <v>0.6</v>
      </c>
      <c r="AU42" s="408">
        <f t="shared" si="1"/>
        <v>4.2275</v>
      </c>
      <c r="AV42" s="408">
        <f t="shared" si="2"/>
        <v>0.1</v>
      </c>
    </row>
    <row r="43" spans="1:48" s="156" customFormat="1" ht="25.15" customHeight="1" x14ac:dyDescent="0.25">
      <c r="A43" s="273" t="s">
        <v>27</v>
      </c>
      <c r="B43" s="354"/>
      <c r="C43" s="332"/>
      <c r="D43" s="333"/>
      <c r="E43" s="334"/>
      <c r="F43" s="333"/>
      <c r="G43" s="334"/>
      <c r="H43" s="335"/>
      <c r="I43" s="334"/>
      <c r="J43" s="336"/>
      <c r="K43" s="332"/>
      <c r="L43" s="336"/>
      <c r="M43" s="337"/>
      <c r="N43" s="338"/>
      <c r="O43" s="334"/>
      <c r="P43" s="333"/>
      <c r="Q43" s="334"/>
      <c r="R43" s="333"/>
      <c r="S43" s="348">
        <v>7</v>
      </c>
      <c r="T43" s="338">
        <v>7</v>
      </c>
      <c r="U43" s="334"/>
      <c r="V43" s="333"/>
      <c r="W43" s="334"/>
      <c r="X43" s="336"/>
      <c r="Y43" s="332"/>
      <c r="Z43" s="333"/>
      <c r="AA43" s="334">
        <v>35</v>
      </c>
      <c r="AB43" s="336">
        <v>40</v>
      </c>
      <c r="AC43" s="339"/>
      <c r="AD43" s="340"/>
      <c r="AE43" s="334"/>
      <c r="AF43" s="333"/>
      <c r="AG43" s="334"/>
      <c r="AH43" s="333"/>
      <c r="AI43" s="334"/>
      <c r="AJ43" s="333"/>
      <c r="AK43" s="334"/>
      <c r="AL43" s="336"/>
      <c r="AM43" s="356">
        <f t="shared" si="3"/>
        <v>42</v>
      </c>
      <c r="AN43" s="357">
        <f>AM43*H9*0.001</f>
        <v>0.67200000000000004</v>
      </c>
      <c r="AO43" s="358">
        <f t="shared" si="4"/>
        <v>47</v>
      </c>
      <c r="AP43" s="357">
        <f>AO43*I9*0.001</f>
        <v>4.1829999999999998</v>
      </c>
      <c r="AQ43" s="359">
        <f t="shared" si="7"/>
        <v>7</v>
      </c>
      <c r="AR43" s="360">
        <f>AQ43*P9*0.001</f>
        <v>5.6000000000000001E-2</v>
      </c>
      <c r="AS43" s="42"/>
      <c r="AT43" s="408">
        <f t="shared" si="0"/>
        <v>0.67200000000000004</v>
      </c>
      <c r="AU43" s="408">
        <f t="shared" si="1"/>
        <v>4.1829999999999998</v>
      </c>
      <c r="AV43" s="408">
        <f t="shared" si="2"/>
        <v>5.6000000000000001E-2</v>
      </c>
    </row>
    <row r="44" spans="1:48" s="156" customFormat="1" ht="25.15" customHeight="1" x14ac:dyDescent="0.25">
      <c r="A44" s="275" t="s">
        <v>69</v>
      </c>
      <c r="B44" s="354"/>
      <c r="C44" s="332"/>
      <c r="D44" s="333"/>
      <c r="E44" s="334">
        <v>6</v>
      </c>
      <c r="F44" s="333">
        <v>8</v>
      </c>
      <c r="G44" s="334"/>
      <c r="H44" s="335"/>
      <c r="I44" s="334"/>
      <c r="J44" s="336"/>
      <c r="K44" s="332"/>
      <c r="L44" s="336"/>
      <c r="M44" s="337"/>
      <c r="N44" s="338"/>
      <c r="O44" s="334"/>
      <c r="P44" s="333"/>
      <c r="Q44" s="334"/>
      <c r="R44" s="333"/>
      <c r="S44" s="348"/>
      <c r="T44" s="338"/>
      <c r="U44" s="334"/>
      <c r="V44" s="333"/>
      <c r="W44" s="334"/>
      <c r="X44" s="336"/>
      <c r="Y44" s="332"/>
      <c r="Z44" s="333"/>
      <c r="AA44" s="334"/>
      <c r="AB44" s="336"/>
      <c r="AC44" s="339"/>
      <c r="AD44" s="340"/>
      <c r="AE44" s="334"/>
      <c r="AF44" s="333"/>
      <c r="AG44" s="334"/>
      <c r="AH44" s="333"/>
      <c r="AI44" s="334"/>
      <c r="AJ44" s="333"/>
      <c r="AK44" s="334"/>
      <c r="AL44" s="336"/>
      <c r="AM44" s="356">
        <f t="shared" si="3"/>
        <v>6</v>
      </c>
      <c r="AN44" s="357">
        <f>AM44*H9*0.001</f>
        <v>9.6000000000000002E-2</v>
      </c>
      <c r="AO44" s="358">
        <f t="shared" si="4"/>
        <v>8</v>
      </c>
      <c r="AP44" s="357">
        <f>AO44*I9*0.001</f>
        <v>0.71199999999999997</v>
      </c>
      <c r="AQ44" s="359">
        <f t="shared" si="7"/>
        <v>0</v>
      </c>
      <c r="AR44" s="360">
        <f>AQ44*P9*0.001</f>
        <v>0</v>
      </c>
      <c r="AS44" s="42"/>
      <c r="AT44" s="408">
        <f t="shared" si="0"/>
        <v>9.6000000000000002E-2</v>
      </c>
      <c r="AU44" s="408">
        <f t="shared" si="1"/>
        <v>0.71199999999999997</v>
      </c>
      <c r="AV44" s="408">
        <f t="shared" si="2"/>
        <v>0</v>
      </c>
    </row>
    <row r="45" spans="1:48" s="156" customFormat="1" ht="25.15" customHeight="1" x14ac:dyDescent="0.25">
      <c r="A45" s="275" t="s">
        <v>38</v>
      </c>
      <c r="B45" s="354"/>
      <c r="C45" s="332"/>
      <c r="D45" s="333"/>
      <c r="E45" s="334">
        <v>6</v>
      </c>
      <c r="F45" s="333">
        <v>8</v>
      </c>
      <c r="G45" s="334"/>
      <c r="H45" s="335"/>
      <c r="I45" s="334"/>
      <c r="J45" s="336"/>
      <c r="K45" s="332"/>
      <c r="L45" s="336"/>
      <c r="M45" s="337"/>
      <c r="N45" s="338"/>
      <c r="O45" s="334"/>
      <c r="P45" s="333"/>
      <c r="Q45" s="334"/>
      <c r="R45" s="333"/>
      <c r="S45" s="348"/>
      <c r="T45" s="338"/>
      <c r="U45" s="334"/>
      <c r="V45" s="333"/>
      <c r="W45" s="334"/>
      <c r="X45" s="336"/>
      <c r="Y45" s="332"/>
      <c r="Z45" s="333"/>
      <c r="AA45" s="334"/>
      <c r="AB45" s="336"/>
      <c r="AC45" s="339"/>
      <c r="AD45" s="340"/>
      <c r="AE45" s="334"/>
      <c r="AF45" s="333"/>
      <c r="AG45" s="334"/>
      <c r="AH45" s="333"/>
      <c r="AI45" s="334"/>
      <c r="AJ45" s="333"/>
      <c r="AK45" s="334"/>
      <c r="AL45" s="336"/>
      <c r="AM45" s="356">
        <f t="shared" si="3"/>
        <v>6</v>
      </c>
      <c r="AN45" s="357">
        <f>AM45*H9*0.001</f>
        <v>9.6000000000000002E-2</v>
      </c>
      <c r="AO45" s="358">
        <f t="shared" si="4"/>
        <v>8</v>
      </c>
      <c r="AP45" s="357">
        <f>AO45*I9*0.001</f>
        <v>0.71199999999999997</v>
      </c>
      <c r="AQ45" s="359">
        <f>P45</f>
        <v>0</v>
      </c>
      <c r="AR45" s="360">
        <f>AQ45*P9*0.001</f>
        <v>0</v>
      </c>
      <c r="AS45" s="42"/>
      <c r="AT45" s="408">
        <f t="shared" si="0"/>
        <v>9.6000000000000002E-2</v>
      </c>
      <c r="AU45" s="408">
        <f t="shared" si="1"/>
        <v>0.71199999999999997</v>
      </c>
      <c r="AV45" s="408">
        <f t="shared" si="2"/>
        <v>0</v>
      </c>
    </row>
    <row r="46" spans="1:48" s="156" customFormat="1" ht="25.15" customHeight="1" x14ac:dyDescent="0.25">
      <c r="A46" s="275" t="s">
        <v>54</v>
      </c>
      <c r="B46" s="354"/>
      <c r="C46" s="332"/>
      <c r="D46" s="333"/>
      <c r="E46" s="334"/>
      <c r="F46" s="333"/>
      <c r="G46" s="334"/>
      <c r="H46" s="335"/>
      <c r="I46" s="334"/>
      <c r="J46" s="336"/>
      <c r="K46" s="332"/>
      <c r="L46" s="336"/>
      <c r="M46" s="337"/>
      <c r="N46" s="338"/>
      <c r="O46" s="334"/>
      <c r="P46" s="333"/>
      <c r="Q46" s="334"/>
      <c r="R46" s="333"/>
      <c r="S46" s="348"/>
      <c r="T46" s="338"/>
      <c r="U46" s="334"/>
      <c r="V46" s="333"/>
      <c r="W46" s="334"/>
      <c r="X46" s="336"/>
      <c r="Y46" s="332"/>
      <c r="Z46" s="333"/>
      <c r="AA46" s="334"/>
      <c r="AB46" s="336"/>
      <c r="AC46" s="339"/>
      <c r="AD46" s="340"/>
      <c r="AE46" s="334"/>
      <c r="AF46" s="333"/>
      <c r="AG46" s="334"/>
      <c r="AH46" s="333"/>
      <c r="AI46" s="334"/>
      <c r="AJ46" s="333"/>
      <c r="AK46" s="334"/>
      <c r="AL46" s="336"/>
      <c r="AM46" s="356">
        <f t="shared" si="3"/>
        <v>0</v>
      </c>
      <c r="AN46" s="357">
        <f>AM46*H9*0.001</f>
        <v>0</v>
      </c>
      <c r="AO46" s="358">
        <f t="shared" si="4"/>
        <v>0</v>
      </c>
      <c r="AP46" s="357">
        <f>AO46*I9*0.001</f>
        <v>0</v>
      </c>
      <c r="AQ46" s="359"/>
      <c r="AR46" s="360"/>
      <c r="AS46" s="42"/>
      <c r="AT46" s="408">
        <f t="shared" si="0"/>
        <v>0</v>
      </c>
      <c r="AU46" s="408">
        <f t="shared" si="1"/>
        <v>0</v>
      </c>
      <c r="AV46" s="408">
        <f t="shared" si="2"/>
        <v>0</v>
      </c>
    </row>
    <row r="47" spans="1:48" s="156" customFormat="1" ht="25.15" customHeight="1" x14ac:dyDescent="0.25">
      <c r="A47" s="275" t="s">
        <v>37</v>
      </c>
      <c r="B47" s="354"/>
      <c r="C47" s="332"/>
      <c r="D47" s="333"/>
      <c r="E47" s="334"/>
      <c r="F47" s="333"/>
      <c r="G47" s="334"/>
      <c r="H47" s="335"/>
      <c r="I47" s="334"/>
      <c r="J47" s="336"/>
      <c r="K47" s="332"/>
      <c r="L47" s="336"/>
      <c r="M47" s="337"/>
      <c r="N47" s="338"/>
      <c r="O47" s="334"/>
      <c r="P47" s="333"/>
      <c r="Q47" s="334"/>
      <c r="R47" s="333"/>
      <c r="S47" s="348"/>
      <c r="T47" s="338"/>
      <c r="U47" s="334"/>
      <c r="V47" s="333"/>
      <c r="W47" s="334"/>
      <c r="X47" s="336"/>
      <c r="Y47" s="332"/>
      <c r="Z47" s="333"/>
      <c r="AA47" s="334"/>
      <c r="AB47" s="336"/>
      <c r="AC47" s="339"/>
      <c r="AD47" s="340"/>
      <c r="AE47" s="334"/>
      <c r="AF47" s="333"/>
      <c r="AG47" s="334"/>
      <c r="AH47" s="333"/>
      <c r="AI47" s="334"/>
      <c r="AJ47" s="333"/>
      <c r="AK47" s="334"/>
      <c r="AL47" s="336"/>
      <c r="AM47" s="356">
        <f t="shared" si="3"/>
        <v>0</v>
      </c>
      <c r="AN47" s="357">
        <f>AM47*H9*0.001</f>
        <v>0</v>
      </c>
      <c r="AO47" s="358">
        <f t="shared" si="4"/>
        <v>0</v>
      </c>
      <c r="AP47" s="357">
        <f>AO47*I9*0.001</f>
        <v>0</v>
      </c>
      <c r="AQ47" s="359"/>
      <c r="AR47" s="360"/>
      <c r="AS47" s="42"/>
      <c r="AT47" s="408">
        <f t="shared" si="0"/>
        <v>0</v>
      </c>
      <c r="AU47" s="408">
        <f t="shared" si="1"/>
        <v>0</v>
      </c>
      <c r="AV47" s="408">
        <f t="shared" si="2"/>
        <v>0</v>
      </c>
    </row>
    <row r="48" spans="1:48" s="156" customFormat="1" ht="25.15" customHeight="1" x14ac:dyDescent="0.25">
      <c r="A48" s="275" t="s">
        <v>68</v>
      </c>
      <c r="B48" s="354"/>
      <c r="C48" s="332"/>
      <c r="D48" s="333"/>
      <c r="E48" s="334">
        <v>6</v>
      </c>
      <c r="F48" s="333">
        <v>8</v>
      </c>
      <c r="G48" s="334"/>
      <c r="H48" s="335"/>
      <c r="I48" s="334"/>
      <c r="J48" s="336"/>
      <c r="K48" s="332"/>
      <c r="L48" s="336"/>
      <c r="M48" s="337"/>
      <c r="N48" s="338"/>
      <c r="O48" s="334"/>
      <c r="P48" s="333"/>
      <c r="Q48" s="334"/>
      <c r="R48" s="333"/>
      <c r="S48" s="348"/>
      <c r="T48" s="338"/>
      <c r="U48" s="334"/>
      <c r="V48" s="333"/>
      <c r="W48" s="334"/>
      <c r="X48" s="336"/>
      <c r="Y48" s="332"/>
      <c r="Z48" s="333"/>
      <c r="AA48" s="334"/>
      <c r="AB48" s="336"/>
      <c r="AC48" s="339"/>
      <c r="AD48" s="340"/>
      <c r="AE48" s="334"/>
      <c r="AF48" s="333"/>
      <c r="AG48" s="334"/>
      <c r="AH48" s="333"/>
      <c r="AI48" s="334"/>
      <c r="AJ48" s="333"/>
      <c r="AK48" s="334"/>
      <c r="AL48" s="336"/>
      <c r="AM48" s="356">
        <f t="shared" si="3"/>
        <v>6</v>
      </c>
      <c r="AN48" s="357">
        <f>AM48*H9*0.001</f>
        <v>9.6000000000000002E-2</v>
      </c>
      <c r="AO48" s="358">
        <f t="shared" si="4"/>
        <v>8</v>
      </c>
      <c r="AP48" s="357">
        <f>AO48*I9*0.001</f>
        <v>0.71199999999999997</v>
      </c>
      <c r="AQ48" s="359"/>
      <c r="AR48" s="360"/>
      <c r="AS48" s="42"/>
      <c r="AT48" s="408">
        <f t="shared" si="0"/>
        <v>9.6000000000000002E-2</v>
      </c>
      <c r="AU48" s="408">
        <f t="shared" si="1"/>
        <v>0.71199999999999997</v>
      </c>
      <c r="AV48" s="408">
        <f t="shared" si="2"/>
        <v>0</v>
      </c>
    </row>
    <row r="49" spans="1:48" s="156" customFormat="1" ht="25.15" customHeight="1" x14ac:dyDescent="0.25">
      <c r="A49" s="275" t="s">
        <v>67</v>
      </c>
      <c r="B49" s="354"/>
      <c r="C49" s="332"/>
      <c r="D49" s="333"/>
      <c r="E49" s="334"/>
      <c r="F49" s="333"/>
      <c r="G49" s="361"/>
      <c r="H49" s="363"/>
      <c r="I49" s="361"/>
      <c r="J49" s="362"/>
      <c r="K49" s="364"/>
      <c r="L49" s="362"/>
      <c r="M49" s="337"/>
      <c r="N49" s="338"/>
      <c r="O49" s="334"/>
      <c r="P49" s="333"/>
      <c r="Q49" s="334"/>
      <c r="R49" s="333"/>
      <c r="S49" s="348"/>
      <c r="T49" s="338"/>
      <c r="U49" s="334"/>
      <c r="V49" s="333"/>
      <c r="W49" s="334"/>
      <c r="X49" s="336"/>
      <c r="Y49" s="332"/>
      <c r="Z49" s="333"/>
      <c r="AA49" s="334"/>
      <c r="AB49" s="336"/>
      <c r="AC49" s="339"/>
      <c r="AD49" s="340"/>
      <c r="AE49" s="334"/>
      <c r="AF49" s="333"/>
      <c r="AG49" s="334"/>
      <c r="AH49" s="333"/>
      <c r="AI49" s="361"/>
      <c r="AJ49" s="365"/>
      <c r="AK49" s="334"/>
      <c r="AL49" s="336"/>
      <c r="AM49" s="308">
        <f t="shared" si="3"/>
        <v>0</v>
      </c>
      <c r="AN49" s="357">
        <f>AM49*H9*0.001</f>
        <v>0</v>
      </c>
      <c r="AO49" s="309">
        <f t="shared" si="4"/>
        <v>0</v>
      </c>
      <c r="AP49" s="357">
        <f>AO49*I9*0.001</f>
        <v>0</v>
      </c>
      <c r="AQ49" s="359"/>
      <c r="AR49" s="360"/>
      <c r="AS49" s="42"/>
      <c r="AT49" s="408">
        <f t="shared" si="0"/>
        <v>0</v>
      </c>
      <c r="AU49" s="408">
        <f t="shared" si="1"/>
        <v>0</v>
      </c>
      <c r="AV49" s="408">
        <f t="shared" si="2"/>
        <v>0</v>
      </c>
    </row>
    <row r="50" spans="1:48" s="156" customFormat="1" ht="25.15" customHeight="1" x14ac:dyDescent="0.25">
      <c r="A50" s="275" t="s">
        <v>66</v>
      </c>
      <c r="B50" s="354"/>
      <c r="C50" s="332"/>
      <c r="D50" s="333"/>
      <c r="E50" s="334"/>
      <c r="F50" s="333"/>
      <c r="G50" s="334"/>
      <c r="H50" s="335"/>
      <c r="I50" s="334"/>
      <c r="J50" s="336"/>
      <c r="K50" s="332"/>
      <c r="L50" s="336"/>
      <c r="M50" s="337"/>
      <c r="N50" s="338"/>
      <c r="O50" s="334"/>
      <c r="P50" s="333"/>
      <c r="Q50" s="334"/>
      <c r="R50" s="333"/>
      <c r="S50" s="348"/>
      <c r="T50" s="338"/>
      <c r="U50" s="334"/>
      <c r="V50" s="333"/>
      <c r="W50" s="334"/>
      <c r="X50" s="336"/>
      <c r="Y50" s="332"/>
      <c r="Z50" s="333"/>
      <c r="AA50" s="334"/>
      <c r="AB50" s="336"/>
      <c r="AC50" s="339"/>
      <c r="AD50" s="340"/>
      <c r="AE50" s="334"/>
      <c r="AF50" s="333"/>
      <c r="AG50" s="334"/>
      <c r="AH50" s="333"/>
      <c r="AI50" s="334"/>
      <c r="AJ50" s="333"/>
      <c r="AK50" s="334"/>
      <c r="AL50" s="336"/>
      <c r="AM50" s="356">
        <f t="shared" si="3"/>
        <v>0</v>
      </c>
      <c r="AN50" s="357">
        <f>AM50*H9*0.001</f>
        <v>0</v>
      </c>
      <c r="AO50" s="358">
        <f t="shared" si="4"/>
        <v>0</v>
      </c>
      <c r="AP50" s="357">
        <f>AO50*I9*0.001</f>
        <v>0</v>
      </c>
      <c r="AQ50" s="366"/>
      <c r="AR50" s="367"/>
      <c r="AS50" s="42"/>
      <c r="AT50" s="408">
        <f t="shared" si="0"/>
        <v>0</v>
      </c>
      <c r="AU50" s="408">
        <f t="shared" si="1"/>
        <v>0</v>
      </c>
      <c r="AV50" s="408">
        <f t="shared" si="2"/>
        <v>0</v>
      </c>
    </row>
    <row r="51" spans="1:48" s="156" customFormat="1" ht="25.15" customHeight="1" x14ac:dyDescent="0.25">
      <c r="A51" s="275" t="s">
        <v>64</v>
      </c>
      <c r="B51" s="354"/>
      <c r="C51" s="332"/>
      <c r="D51" s="333"/>
      <c r="E51" s="334"/>
      <c r="F51" s="333"/>
      <c r="G51" s="334"/>
      <c r="H51" s="335"/>
      <c r="I51" s="334"/>
      <c r="J51" s="336"/>
      <c r="K51" s="332"/>
      <c r="L51" s="336"/>
      <c r="M51" s="337"/>
      <c r="N51" s="338"/>
      <c r="O51" s="334"/>
      <c r="P51" s="333"/>
      <c r="Q51" s="334"/>
      <c r="R51" s="333"/>
      <c r="S51" s="348"/>
      <c r="T51" s="338"/>
      <c r="U51" s="334"/>
      <c r="V51" s="333"/>
      <c r="W51" s="334"/>
      <c r="X51" s="336"/>
      <c r="Y51" s="332"/>
      <c r="Z51" s="333"/>
      <c r="AA51" s="334"/>
      <c r="AB51" s="336"/>
      <c r="AC51" s="339"/>
      <c r="AD51" s="340"/>
      <c r="AE51" s="334"/>
      <c r="AF51" s="333"/>
      <c r="AG51" s="334"/>
      <c r="AH51" s="333"/>
      <c r="AI51" s="334"/>
      <c r="AJ51" s="333"/>
      <c r="AK51" s="334"/>
      <c r="AL51" s="336"/>
      <c r="AM51" s="356">
        <f t="shared" si="3"/>
        <v>0</v>
      </c>
      <c r="AN51" s="357">
        <f>AM51*H9*0.001</f>
        <v>0</v>
      </c>
      <c r="AO51" s="358">
        <f t="shared" si="4"/>
        <v>0</v>
      </c>
      <c r="AP51" s="357">
        <f>AO51*I9*0.001</f>
        <v>0</v>
      </c>
      <c r="AQ51" s="359"/>
      <c r="AR51" s="360"/>
      <c r="AS51" s="42"/>
      <c r="AT51" s="408">
        <f t="shared" si="0"/>
        <v>0</v>
      </c>
      <c r="AU51" s="408">
        <f t="shared" si="1"/>
        <v>0</v>
      </c>
      <c r="AV51" s="408">
        <f t="shared" si="2"/>
        <v>0</v>
      </c>
    </row>
    <row r="52" spans="1:48" s="156" customFormat="1" ht="25.15" customHeight="1" x14ac:dyDescent="0.25">
      <c r="A52" s="275" t="s">
        <v>65</v>
      </c>
      <c r="B52" s="354"/>
      <c r="C52" s="332"/>
      <c r="D52" s="333"/>
      <c r="E52" s="334"/>
      <c r="F52" s="333"/>
      <c r="G52" s="334"/>
      <c r="H52" s="335"/>
      <c r="I52" s="334"/>
      <c r="J52" s="336"/>
      <c r="K52" s="332"/>
      <c r="L52" s="336"/>
      <c r="M52" s="337"/>
      <c r="N52" s="338"/>
      <c r="O52" s="334"/>
      <c r="P52" s="333"/>
      <c r="Q52" s="334"/>
      <c r="R52" s="333"/>
      <c r="S52" s="348"/>
      <c r="T52" s="338"/>
      <c r="U52" s="334"/>
      <c r="V52" s="333"/>
      <c r="W52" s="334"/>
      <c r="X52" s="336"/>
      <c r="Y52" s="332"/>
      <c r="Z52" s="333"/>
      <c r="AA52" s="334"/>
      <c r="AB52" s="336"/>
      <c r="AC52" s="339"/>
      <c r="AD52" s="340"/>
      <c r="AE52" s="334"/>
      <c r="AF52" s="333"/>
      <c r="AG52" s="334"/>
      <c r="AH52" s="333"/>
      <c r="AI52" s="334"/>
      <c r="AJ52" s="333"/>
      <c r="AK52" s="334"/>
      <c r="AL52" s="336"/>
      <c r="AM52" s="356">
        <f t="shared" si="3"/>
        <v>0</v>
      </c>
      <c r="AN52" s="357">
        <f>AM52*H9*0.001</f>
        <v>0</v>
      </c>
      <c r="AO52" s="358">
        <f t="shared" si="4"/>
        <v>0</v>
      </c>
      <c r="AP52" s="357">
        <f>AO52*I9*0.001</f>
        <v>0</v>
      </c>
      <c r="AQ52" s="359"/>
      <c r="AR52" s="360"/>
      <c r="AS52" s="42"/>
      <c r="AT52" s="408">
        <f t="shared" si="0"/>
        <v>0</v>
      </c>
      <c r="AU52" s="408">
        <f t="shared" si="1"/>
        <v>0</v>
      </c>
      <c r="AV52" s="408">
        <f t="shared" si="2"/>
        <v>0</v>
      </c>
    </row>
    <row r="53" spans="1:48" s="156" customFormat="1" ht="25.15" customHeight="1" x14ac:dyDescent="0.25">
      <c r="A53" s="277" t="s">
        <v>63</v>
      </c>
      <c r="B53" s="354"/>
      <c r="C53" s="332"/>
      <c r="D53" s="333"/>
      <c r="E53" s="334"/>
      <c r="F53" s="333"/>
      <c r="G53" s="334"/>
      <c r="H53" s="335"/>
      <c r="I53" s="334"/>
      <c r="J53" s="336"/>
      <c r="K53" s="332"/>
      <c r="L53" s="336"/>
      <c r="M53" s="337"/>
      <c r="N53" s="338"/>
      <c r="O53" s="334"/>
      <c r="P53" s="333"/>
      <c r="Q53" s="334"/>
      <c r="R53" s="333"/>
      <c r="S53" s="348"/>
      <c r="T53" s="338"/>
      <c r="U53" s="334"/>
      <c r="V53" s="333"/>
      <c r="W53" s="334"/>
      <c r="X53" s="336"/>
      <c r="Y53" s="332"/>
      <c r="Z53" s="333"/>
      <c r="AA53" s="334"/>
      <c r="AB53" s="336"/>
      <c r="AC53" s="339"/>
      <c r="AD53" s="340"/>
      <c r="AE53" s="334"/>
      <c r="AF53" s="333"/>
      <c r="AG53" s="334"/>
      <c r="AH53" s="333"/>
      <c r="AI53" s="334"/>
      <c r="AJ53" s="333"/>
      <c r="AK53" s="334"/>
      <c r="AL53" s="336"/>
      <c r="AM53" s="356">
        <f t="shared" si="3"/>
        <v>0</v>
      </c>
      <c r="AN53" s="357">
        <f>AM53*H9*0.001</f>
        <v>0</v>
      </c>
      <c r="AO53" s="358">
        <f t="shared" si="4"/>
        <v>0</v>
      </c>
      <c r="AP53" s="357">
        <f>AO53*I9*0.001</f>
        <v>0</v>
      </c>
      <c r="AQ53" s="359"/>
      <c r="AR53" s="360"/>
      <c r="AS53" s="42"/>
      <c r="AT53" s="408">
        <f t="shared" si="0"/>
        <v>0</v>
      </c>
      <c r="AU53" s="408">
        <f t="shared" si="1"/>
        <v>0</v>
      </c>
      <c r="AV53" s="408">
        <f t="shared" si="2"/>
        <v>0</v>
      </c>
    </row>
    <row r="54" spans="1:48" s="156" customFormat="1" ht="25.15" customHeight="1" x14ac:dyDescent="0.25">
      <c r="A54" s="273" t="s">
        <v>46</v>
      </c>
      <c r="B54" s="354"/>
      <c r="C54" s="332"/>
      <c r="D54" s="333"/>
      <c r="E54" s="334"/>
      <c r="F54" s="333"/>
      <c r="G54" s="334"/>
      <c r="H54" s="335"/>
      <c r="I54" s="334"/>
      <c r="J54" s="336"/>
      <c r="K54" s="332"/>
      <c r="L54" s="336"/>
      <c r="M54" s="337"/>
      <c r="N54" s="338"/>
      <c r="O54" s="334"/>
      <c r="P54" s="333"/>
      <c r="Q54" s="334"/>
      <c r="R54" s="333"/>
      <c r="S54" s="348"/>
      <c r="T54" s="338"/>
      <c r="U54" s="334"/>
      <c r="V54" s="333"/>
      <c r="W54" s="334"/>
      <c r="X54" s="336"/>
      <c r="Y54" s="332"/>
      <c r="Z54" s="333"/>
      <c r="AA54" s="334"/>
      <c r="AB54" s="336"/>
      <c r="AC54" s="339"/>
      <c r="AD54" s="340"/>
      <c r="AE54" s="334"/>
      <c r="AF54" s="333"/>
      <c r="AG54" s="334"/>
      <c r="AH54" s="333"/>
      <c r="AI54" s="334"/>
      <c r="AJ54" s="333"/>
      <c r="AK54" s="334"/>
      <c r="AL54" s="336"/>
      <c r="AM54" s="356">
        <f t="shared" si="3"/>
        <v>0</v>
      </c>
      <c r="AN54" s="357">
        <f>AM54*H9*0.001</f>
        <v>0</v>
      </c>
      <c r="AO54" s="358">
        <f t="shared" si="4"/>
        <v>0</v>
      </c>
      <c r="AP54" s="357">
        <f>AO54*I9*0.001</f>
        <v>0</v>
      </c>
      <c r="AQ54" s="359">
        <f t="shared" si="7"/>
        <v>0</v>
      </c>
      <c r="AR54" s="360">
        <f>AQ54*P9*0.001</f>
        <v>0</v>
      </c>
      <c r="AS54" s="42"/>
      <c r="AT54" s="408">
        <f t="shared" si="0"/>
        <v>0</v>
      </c>
      <c r="AU54" s="408">
        <f t="shared" si="1"/>
        <v>0</v>
      </c>
      <c r="AV54" s="408">
        <f t="shared" si="2"/>
        <v>0</v>
      </c>
    </row>
    <row r="55" spans="1:48" s="156" customFormat="1" ht="25.15" customHeight="1" x14ac:dyDescent="0.25">
      <c r="A55" s="275" t="s">
        <v>30</v>
      </c>
      <c r="B55" s="354"/>
      <c r="C55" s="332"/>
      <c r="D55" s="333"/>
      <c r="E55" s="334"/>
      <c r="F55" s="333"/>
      <c r="G55" s="334"/>
      <c r="H55" s="335"/>
      <c r="I55" s="334"/>
      <c r="J55" s="336"/>
      <c r="K55" s="332"/>
      <c r="L55" s="336"/>
      <c r="M55" s="337"/>
      <c r="N55" s="338"/>
      <c r="O55" s="334"/>
      <c r="P55" s="333"/>
      <c r="Q55" s="334"/>
      <c r="R55" s="333"/>
      <c r="S55" s="348"/>
      <c r="T55" s="338"/>
      <c r="U55" s="334">
        <v>18</v>
      </c>
      <c r="V55" s="333">
        <v>20</v>
      </c>
      <c r="W55" s="334"/>
      <c r="X55" s="336"/>
      <c r="Y55" s="332"/>
      <c r="Z55" s="333"/>
      <c r="AA55" s="334"/>
      <c r="AB55" s="336"/>
      <c r="AC55" s="339"/>
      <c r="AD55" s="340"/>
      <c r="AE55" s="334"/>
      <c r="AF55" s="333"/>
      <c r="AG55" s="334"/>
      <c r="AH55" s="333"/>
      <c r="AI55" s="334"/>
      <c r="AJ55" s="333"/>
      <c r="AK55" s="334"/>
      <c r="AL55" s="336"/>
      <c r="AM55" s="356">
        <f t="shared" si="3"/>
        <v>18</v>
      </c>
      <c r="AN55" s="357">
        <f>AM55*H9*0.001</f>
        <v>0.28800000000000003</v>
      </c>
      <c r="AO55" s="358">
        <f t="shared" si="4"/>
        <v>20</v>
      </c>
      <c r="AP55" s="357">
        <f>AO55*I9*0.001</f>
        <v>1.78</v>
      </c>
      <c r="AQ55" s="359">
        <f t="shared" si="7"/>
        <v>20</v>
      </c>
      <c r="AR55" s="360">
        <f>AQ55*P9*0.001</f>
        <v>0.16</v>
      </c>
      <c r="AS55" s="42"/>
      <c r="AT55" s="408">
        <f t="shared" si="0"/>
        <v>0.28800000000000003</v>
      </c>
      <c r="AU55" s="408">
        <f t="shared" si="1"/>
        <v>1.78</v>
      </c>
      <c r="AV55" s="408">
        <f t="shared" si="2"/>
        <v>0.16</v>
      </c>
    </row>
    <row r="56" spans="1:48" s="156" customFormat="1" ht="25.15" customHeight="1" x14ac:dyDescent="0.25">
      <c r="A56" s="275" t="s">
        <v>110</v>
      </c>
      <c r="B56" s="354"/>
      <c r="C56" s="332"/>
      <c r="D56" s="333"/>
      <c r="E56" s="334"/>
      <c r="F56" s="333"/>
      <c r="G56" s="334"/>
      <c r="H56" s="335"/>
      <c r="I56" s="334"/>
      <c r="J56" s="336"/>
      <c r="K56" s="332"/>
      <c r="L56" s="336"/>
      <c r="M56" s="337"/>
      <c r="N56" s="338"/>
      <c r="O56" s="334"/>
      <c r="P56" s="333"/>
      <c r="Q56" s="334"/>
      <c r="R56" s="333"/>
      <c r="S56" s="348"/>
      <c r="T56" s="338"/>
      <c r="U56" s="334"/>
      <c r="V56" s="333"/>
      <c r="W56" s="334"/>
      <c r="X56" s="336"/>
      <c r="Y56" s="332"/>
      <c r="Z56" s="333"/>
      <c r="AA56" s="334"/>
      <c r="AB56" s="336"/>
      <c r="AC56" s="339"/>
      <c r="AD56" s="340"/>
      <c r="AE56" s="334"/>
      <c r="AF56" s="333"/>
      <c r="AG56" s="334"/>
      <c r="AH56" s="333"/>
      <c r="AI56" s="334"/>
      <c r="AJ56" s="333"/>
      <c r="AK56" s="334"/>
      <c r="AL56" s="336"/>
      <c r="AM56" s="356">
        <f t="shared" si="3"/>
        <v>0</v>
      </c>
      <c r="AN56" s="357">
        <f>AM56*H9*0.001</f>
        <v>0</v>
      </c>
      <c r="AO56" s="358">
        <f t="shared" si="4"/>
        <v>0</v>
      </c>
      <c r="AP56" s="357">
        <f>AO56*I9*0.001</f>
        <v>0</v>
      </c>
      <c r="AQ56" s="359"/>
      <c r="AR56" s="360"/>
      <c r="AS56" s="42"/>
      <c r="AT56" s="408">
        <f t="shared" si="0"/>
        <v>0</v>
      </c>
      <c r="AU56" s="408">
        <f t="shared" si="1"/>
        <v>0</v>
      </c>
      <c r="AV56" s="408">
        <f t="shared" si="2"/>
        <v>0</v>
      </c>
    </row>
    <row r="57" spans="1:48" s="295" customFormat="1" ht="25.15" customHeight="1" x14ac:dyDescent="0.25">
      <c r="A57" s="275" t="s">
        <v>173</v>
      </c>
      <c r="B57" s="354"/>
      <c r="C57" s="332"/>
      <c r="D57" s="333"/>
      <c r="E57" s="334"/>
      <c r="F57" s="333"/>
      <c r="G57" s="334"/>
      <c r="H57" s="335"/>
      <c r="I57" s="334"/>
      <c r="J57" s="336"/>
      <c r="K57" s="332"/>
      <c r="L57" s="336"/>
      <c r="M57" s="337"/>
      <c r="N57" s="338"/>
      <c r="O57" s="334"/>
      <c r="P57" s="333"/>
      <c r="Q57" s="334"/>
      <c r="R57" s="333"/>
      <c r="S57" s="348"/>
      <c r="T57" s="338"/>
      <c r="U57" s="334"/>
      <c r="V57" s="333"/>
      <c r="W57" s="334"/>
      <c r="X57" s="336"/>
      <c r="Y57" s="332"/>
      <c r="Z57" s="333"/>
      <c r="AA57" s="334"/>
      <c r="AB57" s="336"/>
      <c r="AC57" s="339"/>
      <c r="AD57" s="340"/>
      <c r="AE57" s="334"/>
      <c r="AF57" s="333"/>
      <c r="AG57" s="334"/>
      <c r="AH57" s="333"/>
      <c r="AI57" s="334"/>
      <c r="AJ57" s="333"/>
      <c r="AK57" s="334"/>
      <c r="AL57" s="336"/>
      <c r="AM57" s="356">
        <f t="shared" ref="AM57" si="13">(C57+E57+G57+I57+K57+M57+O57+Q57+S57+U57+W57+Y57+AA57+AC57+AE57+AG57+AI57+AK57)</f>
        <v>0</v>
      </c>
      <c r="AN57" s="357">
        <f>AM57*H9*0.001</f>
        <v>0</v>
      </c>
      <c r="AO57" s="358">
        <f t="shared" ref="AO57" si="14">+D57+F57+H57+J57+L57+N57+P57+R57+T57+V57+X57+Z57+AB57+AD57+AF57+AH57+AJ57+AL57</f>
        <v>0</v>
      </c>
      <c r="AP57" s="357">
        <f>AO57*I9*0.001</f>
        <v>0</v>
      </c>
      <c r="AQ57" s="359"/>
      <c r="AR57" s="360"/>
      <c r="AS57" s="42"/>
      <c r="AT57" s="408">
        <f t="shared" si="0"/>
        <v>0</v>
      </c>
      <c r="AU57" s="408">
        <f t="shared" si="1"/>
        <v>0</v>
      </c>
      <c r="AV57" s="408">
        <f t="shared" si="2"/>
        <v>0</v>
      </c>
    </row>
    <row r="58" spans="1:48" s="295" customFormat="1" ht="25.15" customHeight="1" x14ac:dyDescent="0.25">
      <c r="A58" s="275" t="s">
        <v>174</v>
      </c>
      <c r="B58" s="354"/>
      <c r="C58" s="332"/>
      <c r="D58" s="333"/>
      <c r="E58" s="334"/>
      <c r="F58" s="333"/>
      <c r="G58" s="334"/>
      <c r="H58" s="335"/>
      <c r="I58" s="334"/>
      <c r="J58" s="336"/>
      <c r="K58" s="332"/>
      <c r="L58" s="336"/>
      <c r="M58" s="337"/>
      <c r="N58" s="338"/>
      <c r="O58" s="334"/>
      <c r="P58" s="333"/>
      <c r="Q58" s="334"/>
      <c r="R58" s="333"/>
      <c r="S58" s="348"/>
      <c r="T58" s="338"/>
      <c r="U58" s="334"/>
      <c r="V58" s="333"/>
      <c r="W58" s="334"/>
      <c r="X58" s="336"/>
      <c r="Y58" s="332"/>
      <c r="Z58" s="333"/>
      <c r="AA58" s="334"/>
      <c r="AB58" s="336"/>
      <c r="AC58" s="339"/>
      <c r="AD58" s="340"/>
      <c r="AE58" s="334"/>
      <c r="AF58" s="333"/>
      <c r="AG58" s="334"/>
      <c r="AH58" s="333"/>
      <c r="AI58" s="334"/>
      <c r="AJ58" s="333"/>
      <c r="AK58" s="334"/>
      <c r="AL58" s="336"/>
      <c r="AM58" s="356">
        <f t="shared" ref="AM58" si="15">(C58+E58+G58+I58+K58+M58+O58+Q58+S58+U58+W58+Y58+AA58+AC58+AE58+AG58+AI58+AK58)</f>
        <v>0</v>
      </c>
      <c r="AN58" s="357">
        <f>AM58*H9*0.001</f>
        <v>0</v>
      </c>
      <c r="AO58" s="358">
        <f t="shared" ref="AO58" si="16">+D58+F58+H58+J58+L58+N58+P58+R58+T58+V58+X58+Z58+AB58+AD58+AF58+AH58+AJ58+AL58</f>
        <v>0</v>
      </c>
      <c r="AP58" s="357">
        <f>AO58*I9*0.001</f>
        <v>0</v>
      </c>
      <c r="AQ58" s="359"/>
      <c r="AR58" s="360"/>
      <c r="AS58" s="42"/>
      <c r="AT58" s="408">
        <f t="shared" si="0"/>
        <v>0</v>
      </c>
      <c r="AU58" s="408">
        <f t="shared" si="1"/>
        <v>0</v>
      </c>
      <c r="AV58" s="408">
        <f t="shared" si="2"/>
        <v>0</v>
      </c>
    </row>
    <row r="59" spans="1:48" s="156" customFormat="1" ht="25.15" customHeight="1" x14ac:dyDescent="0.25">
      <c r="A59" s="275" t="s">
        <v>20</v>
      </c>
      <c r="B59" s="354"/>
      <c r="C59" s="332"/>
      <c r="D59" s="333"/>
      <c r="E59" s="334"/>
      <c r="F59" s="333"/>
      <c r="G59" s="334"/>
      <c r="H59" s="335"/>
      <c r="I59" s="334">
        <v>2</v>
      </c>
      <c r="J59" s="336">
        <v>2</v>
      </c>
      <c r="K59" s="332"/>
      <c r="L59" s="336"/>
      <c r="M59" s="337"/>
      <c r="N59" s="338"/>
      <c r="O59" s="334"/>
      <c r="P59" s="333"/>
      <c r="Q59" s="334"/>
      <c r="R59" s="333"/>
      <c r="S59" s="348"/>
      <c r="T59" s="338"/>
      <c r="U59" s="334"/>
      <c r="V59" s="333"/>
      <c r="W59" s="334"/>
      <c r="X59" s="336"/>
      <c r="Y59" s="332"/>
      <c r="Z59" s="333"/>
      <c r="AA59" s="334"/>
      <c r="AB59" s="336"/>
      <c r="AC59" s="339"/>
      <c r="AD59" s="340"/>
      <c r="AE59" s="334"/>
      <c r="AF59" s="333"/>
      <c r="AG59" s="334"/>
      <c r="AH59" s="333"/>
      <c r="AI59" s="334"/>
      <c r="AJ59" s="333"/>
      <c r="AK59" s="334"/>
      <c r="AL59" s="336"/>
      <c r="AM59" s="356">
        <f t="shared" si="3"/>
        <v>2</v>
      </c>
      <c r="AN59" s="357">
        <f>AM59*H9*0.001</f>
        <v>3.2000000000000001E-2</v>
      </c>
      <c r="AO59" s="358">
        <f t="shared" si="4"/>
        <v>2</v>
      </c>
      <c r="AP59" s="357">
        <f>AO59*I9*0.001</f>
        <v>0.17799999999999999</v>
      </c>
      <c r="AQ59" s="359"/>
      <c r="AR59" s="360"/>
      <c r="AS59" s="42"/>
      <c r="AT59" s="408">
        <f t="shared" si="0"/>
        <v>3.2000000000000001E-2</v>
      </c>
      <c r="AU59" s="408">
        <f t="shared" si="1"/>
        <v>0.17799999999999999</v>
      </c>
      <c r="AV59" s="408">
        <f t="shared" si="2"/>
        <v>0</v>
      </c>
    </row>
    <row r="60" spans="1:48" s="156" customFormat="1" ht="25.15" customHeight="1" x14ac:dyDescent="0.25">
      <c r="A60" s="275" t="s">
        <v>45</v>
      </c>
      <c r="B60" s="354"/>
      <c r="C60" s="332"/>
      <c r="D60" s="333"/>
      <c r="E60" s="334"/>
      <c r="F60" s="333"/>
      <c r="G60" s="334"/>
      <c r="H60" s="335"/>
      <c r="I60" s="334"/>
      <c r="J60" s="336"/>
      <c r="K60" s="332"/>
      <c r="L60" s="336"/>
      <c r="M60" s="337"/>
      <c r="N60" s="338"/>
      <c r="O60" s="334"/>
      <c r="P60" s="333"/>
      <c r="Q60" s="334"/>
      <c r="R60" s="333"/>
      <c r="S60" s="348"/>
      <c r="T60" s="338"/>
      <c r="U60" s="334"/>
      <c r="V60" s="333"/>
      <c r="W60" s="334"/>
      <c r="X60" s="336"/>
      <c r="Y60" s="332"/>
      <c r="Z60" s="333"/>
      <c r="AA60" s="334"/>
      <c r="AB60" s="336"/>
      <c r="AC60" s="339"/>
      <c r="AD60" s="340"/>
      <c r="AE60" s="334"/>
      <c r="AF60" s="333"/>
      <c r="AG60" s="334"/>
      <c r="AH60" s="333"/>
      <c r="AI60" s="334"/>
      <c r="AJ60" s="333"/>
      <c r="AK60" s="334"/>
      <c r="AL60" s="336"/>
      <c r="AM60" s="356">
        <f t="shared" si="3"/>
        <v>0</v>
      </c>
      <c r="AN60" s="357">
        <f>AM60*H9*0.001</f>
        <v>0</v>
      </c>
      <c r="AO60" s="358">
        <f t="shared" si="4"/>
        <v>0</v>
      </c>
      <c r="AP60" s="357">
        <f>AO60*I9*0.001</f>
        <v>0</v>
      </c>
      <c r="AQ60" s="359"/>
      <c r="AR60" s="360"/>
      <c r="AS60" s="42"/>
      <c r="AT60" s="408">
        <f t="shared" si="0"/>
        <v>0</v>
      </c>
      <c r="AU60" s="408">
        <f t="shared" si="1"/>
        <v>0</v>
      </c>
      <c r="AV60" s="408">
        <f t="shared" si="2"/>
        <v>0</v>
      </c>
    </row>
    <row r="61" spans="1:48" s="156" customFormat="1" ht="25.15" customHeight="1" x14ac:dyDescent="0.25">
      <c r="A61" s="273" t="s">
        <v>22</v>
      </c>
      <c r="B61" s="354"/>
      <c r="C61" s="332"/>
      <c r="D61" s="333"/>
      <c r="E61" s="334"/>
      <c r="F61" s="333"/>
      <c r="G61" s="334"/>
      <c r="H61" s="335"/>
      <c r="I61" s="334"/>
      <c r="J61" s="336"/>
      <c r="K61" s="332"/>
      <c r="L61" s="336"/>
      <c r="M61" s="337"/>
      <c r="N61" s="338"/>
      <c r="O61" s="334">
        <v>50</v>
      </c>
      <c r="P61" s="333">
        <v>83</v>
      </c>
      <c r="Q61" s="334">
        <v>147</v>
      </c>
      <c r="R61" s="333">
        <v>166</v>
      </c>
      <c r="S61" s="348"/>
      <c r="T61" s="338"/>
      <c r="U61" s="334"/>
      <c r="V61" s="333"/>
      <c r="W61" s="334"/>
      <c r="X61" s="336"/>
      <c r="Y61" s="332"/>
      <c r="Z61" s="333"/>
      <c r="AA61" s="334"/>
      <c r="AB61" s="336"/>
      <c r="AC61" s="339"/>
      <c r="AD61" s="340"/>
      <c r="AE61" s="334"/>
      <c r="AF61" s="333"/>
      <c r="AG61" s="334"/>
      <c r="AH61" s="333"/>
      <c r="AI61" s="334"/>
      <c r="AJ61" s="333"/>
      <c r="AK61" s="334"/>
      <c r="AL61" s="336"/>
      <c r="AM61" s="356">
        <f t="shared" si="3"/>
        <v>197</v>
      </c>
      <c r="AN61" s="357">
        <f>AM61*H9*0.001</f>
        <v>3.1520000000000001</v>
      </c>
      <c r="AO61" s="358">
        <f t="shared" si="4"/>
        <v>249</v>
      </c>
      <c r="AP61" s="357">
        <f>AO61*I9*0.001</f>
        <v>22.161000000000001</v>
      </c>
      <c r="AQ61" s="359">
        <f t="shared" si="7"/>
        <v>166</v>
      </c>
      <c r="AR61" s="360">
        <f>AQ61*P9*0.001</f>
        <v>1.3280000000000001</v>
      </c>
      <c r="AS61" s="42"/>
      <c r="AT61" s="408">
        <f t="shared" si="0"/>
        <v>3.1520000000000001</v>
      </c>
      <c r="AU61" s="408">
        <f t="shared" si="1"/>
        <v>22.161000000000001</v>
      </c>
      <c r="AV61" s="408">
        <f t="shared" si="2"/>
        <v>1.3280000000000001</v>
      </c>
    </row>
    <row r="62" spans="1:48" s="156" customFormat="1" ht="25.15" customHeight="1" x14ac:dyDescent="0.25">
      <c r="A62" s="275" t="s">
        <v>21</v>
      </c>
      <c r="B62" s="354"/>
      <c r="C62" s="332"/>
      <c r="D62" s="333"/>
      <c r="E62" s="334"/>
      <c r="F62" s="333"/>
      <c r="G62" s="334"/>
      <c r="H62" s="335"/>
      <c r="I62" s="334"/>
      <c r="J62" s="336"/>
      <c r="K62" s="332"/>
      <c r="L62" s="336"/>
      <c r="M62" s="337">
        <v>50</v>
      </c>
      <c r="N62" s="338">
        <v>70</v>
      </c>
      <c r="O62" s="334"/>
      <c r="P62" s="333"/>
      <c r="Q62" s="334"/>
      <c r="R62" s="333"/>
      <c r="S62" s="348"/>
      <c r="T62" s="338"/>
      <c r="U62" s="334"/>
      <c r="V62" s="333"/>
      <c r="W62" s="334"/>
      <c r="X62" s="336"/>
      <c r="Y62" s="332"/>
      <c r="Z62" s="333"/>
      <c r="AA62" s="334"/>
      <c r="AB62" s="336"/>
      <c r="AC62" s="339"/>
      <c r="AD62" s="340"/>
      <c r="AE62" s="334"/>
      <c r="AF62" s="333"/>
      <c r="AG62" s="334"/>
      <c r="AH62" s="333"/>
      <c r="AI62" s="334"/>
      <c r="AJ62" s="333"/>
      <c r="AK62" s="334"/>
      <c r="AL62" s="336"/>
      <c r="AM62" s="356">
        <f t="shared" si="3"/>
        <v>50</v>
      </c>
      <c r="AN62" s="357">
        <f>AM62*H9*0.001</f>
        <v>0.8</v>
      </c>
      <c r="AO62" s="358">
        <f t="shared" si="4"/>
        <v>70</v>
      </c>
      <c r="AP62" s="357">
        <f>AO62*I9*0.001</f>
        <v>6.23</v>
      </c>
      <c r="AQ62" s="359">
        <f t="shared" si="7"/>
        <v>70</v>
      </c>
      <c r="AR62" s="360">
        <f>AQ62*P9*0.001</f>
        <v>0.56000000000000005</v>
      </c>
      <c r="AS62" s="42"/>
      <c r="AT62" s="408">
        <f t="shared" si="0"/>
        <v>0.8</v>
      </c>
      <c r="AU62" s="408">
        <f t="shared" si="1"/>
        <v>6.23</v>
      </c>
      <c r="AV62" s="408">
        <f t="shared" si="2"/>
        <v>0.56000000000000005</v>
      </c>
    </row>
    <row r="63" spans="1:48" s="156" customFormat="1" ht="25.15" customHeight="1" x14ac:dyDescent="0.25">
      <c r="A63" s="275" t="s">
        <v>23</v>
      </c>
      <c r="B63" s="354"/>
      <c r="C63" s="332"/>
      <c r="D63" s="333"/>
      <c r="E63" s="334"/>
      <c r="F63" s="333"/>
      <c r="G63" s="334"/>
      <c r="H63" s="335"/>
      <c r="I63" s="334"/>
      <c r="J63" s="336"/>
      <c r="K63" s="332"/>
      <c r="L63" s="336"/>
      <c r="M63" s="337"/>
      <c r="N63" s="338"/>
      <c r="O63" s="334">
        <v>5</v>
      </c>
      <c r="P63" s="333">
        <v>8</v>
      </c>
      <c r="Q63" s="334">
        <v>11</v>
      </c>
      <c r="R63" s="333">
        <v>12</v>
      </c>
      <c r="S63" s="348"/>
      <c r="T63" s="338"/>
      <c r="U63" s="334"/>
      <c r="V63" s="333"/>
      <c r="W63" s="334"/>
      <c r="X63" s="336"/>
      <c r="Y63" s="332"/>
      <c r="Z63" s="333"/>
      <c r="AA63" s="334"/>
      <c r="AB63" s="336"/>
      <c r="AC63" s="339"/>
      <c r="AD63" s="340"/>
      <c r="AE63" s="334"/>
      <c r="AF63" s="333"/>
      <c r="AG63" s="334"/>
      <c r="AH63" s="333"/>
      <c r="AI63" s="334"/>
      <c r="AJ63" s="333"/>
      <c r="AK63" s="334"/>
      <c r="AL63" s="336"/>
      <c r="AM63" s="356">
        <f t="shared" si="3"/>
        <v>16</v>
      </c>
      <c r="AN63" s="357">
        <f>AM63*H9*0.001</f>
        <v>0.25600000000000001</v>
      </c>
      <c r="AO63" s="358">
        <f t="shared" si="4"/>
        <v>20</v>
      </c>
      <c r="AP63" s="357">
        <f>AO63*I9*0.001</f>
        <v>1.78</v>
      </c>
      <c r="AQ63" s="359">
        <f t="shared" si="7"/>
        <v>12</v>
      </c>
      <c r="AR63" s="360">
        <f>AQ63*P9*0.001</f>
        <v>9.6000000000000002E-2</v>
      </c>
      <c r="AS63" s="42"/>
      <c r="AT63" s="408">
        <f t="shared" si="0"/>
        <v>0.25600000000000001</v>
      </c>
      <c r="AU63" s="408">
        <f t="shared" si="1"/>
        <v>1.78</v>
      </c>
      <c r="AV63" s="408">
        <f t="shared" si="2"/>
        <v>9.6000000000000002E-2</v>
      </c>
    </row>
    <row r="64" spans="1:48" s="156" customFormat="1" ht="25.15" customHeight="1" x14ac:dyDescent="0.25">
      <c r="A64" s="275" t="s">
        <v>26</v>
      </c>
      <c r="B64" s="354"/>
      <c r="C64" s="332"/>
      <c r="D64" s="333"/>
      <c r="E64" s="334"/>
      <c r="F64" s="333"/>
      <c r="G64" s="334"/>
      <c r="H64" s="335"/>
      <c r="I64" s="334"/>
      <c r="J64" s="336"/>
      <c r="K64" s="332"/>
      <c r="L64" s="336"/>
      <c r="M64" s="337"/>
      <c r="N64" s="338"/>
      <c r="O64" s="334">
        <v>5</v>
      </c>
      <c r="P64" s="333">
        <v>8</v>
      </c>
      <c r="Q64" s="334">
        <v>15</v>
      </c>
      <c r="R64" s="333">
        <v>20</v>
      </c>
      <c r="S64" s="348"/>
      <c r="T64" s="338"/>
      <c r="U64" s="334"/>
      <c r="V64" s="333"/>
      <c r="W64" s="334"/>
      <c r="X64" s="336"/>
      <c r="Y64" s="332"/>
      <c r="Z64" s="333"/>
      <c r="AA64" s="334"/>
      <c r="AB64" s="336"/>
      <c r="AC64" s="339"/>
      <c r="AD64" s="340"/>
      <c r="AE64" s="334"/>
      <c r="AF64" s="333"/>
      <c r="AG64" s="334"/>
      <c r="AH64" s="333"/>
      <c r="AI64" s="334"/>
      <c r="AJ64" s="333"/>
      <c r="AK64" s="334"/>
      <c r="AL64" s="336"/>
      <c r="AM64" s="356">
        <f t="shared" si="3"/>
        <v>20</v>
      </c>
      <c r="AN64" s="357">
        <f>AM64*H9*0.001</f>
        <v>0.32</v>
      </c>
      <c r="AO64" s="358">
        <f t="shared" si="4"/>
        <v>28</v>
      </c>
      <c r="AP64" s="357">
        <f>AO64*I9*0.001</f>
        <v>2.492</v>
      </c>
      <c r="AQ64" s="359">
        <f t="shared" si="7"/>
        <v>20</v>
      </c>
      <c r="AR64" s="360">
        <f>AQ64*P9*0.001</f>
        <v>0.16</v>
      </c>
      <c r="AS64" s="42"/>
      <c r="AT64" s="408">
        <f t="shared" si="0"/>
        <v>0.32</v>
      </c>
      <c r="AU64" s="408">
        <f t="shared" si="1"/>
        <v>2.492</v>
      </c>
      <c r="AV64" s="408">
        <f t="shared" si="2"/>
        <v>0.16</v>
      </c>
    </row>
    <row r="65" spans="1:48" s="156" customFormat="1" ht="25.15" customHeight="1" x14ac:dyDescent="0.25">
      <c r="A65" s="275" t="s">
        <v>61</v>
      </c>
      <c r="B65" s="354"/>
      <c r="C65" s="332"/>
      <c r="D65" s="333"/>
      <c r="E65" s="334"/>
      <c r="F65" s="333"/>
      <c r="G65" s="334"/>
      <c r="H65" s="335"/>
      <c r="I65" s="334"/>
      <c r="J65" s="336"/>
      <c r="K65" s="332"/>
      <c r="L65" s="336"/>
      <c r="M65" s="337"/>
      <c r="N65" s="338"/>
      <c r="O65" s="334"/>
      <c r="P65" s="333"/>
      <c r="Q65" s="334"/>
      <c r="R65" s="333"/>
      <c r="S65" s="348"/>
      <c r="T65" s="338"/>
      <c r="U65" s="334"/>
      <c r="V65" s="333"/>
      <c r="W65" s="334"/>
      <c r="X65" s="336"/>
      <c r="Y65" s="332"/>
      <c r="Z65" s="333"/>
      <c r="AA65" s="334"/>
      <c r="AB65" s="336"/>
      <c r="AC65" s="339"/>
      <c r="AD65" s="340"/>
      <c r="AE65" s="334"/>
      <c r="AF65" s="333"/>
      <c r="AG65" s="334"/>
      <c r="AH65" s="333"/>
      <c r="AI65" s="334"/>
      <c r="AJ65" s="333"/>
      <c r="AK65" s="334"/>
      <c r="AL65" s="336"/>
      <c r="AM65" s="356">
        <f t="shared" si="3"/>
        <v>0</v>
      </c>
      <c r="AN65" s="357">
        <f>AM65*H9*0.001</f>
        <v>0</v>
      </c>
      <c r="AO65" s="358">
        <f t="shared" si="4"/>
        <v>0</v>
      </c>
      <c r="AP65" s="357">
        <f>AO65*I9*0.001</f>
        <v>0</v>
      </c>
      <c r="AQ65" s="359">
        <f t="shared" si="7"/>
        <v>0</v>
      </c>
      <c r="AR65" s="360">
        <f>AQ65*P9*0.001</f>
        <v>0</v>
      </c>
      <c r="AS65" s="42"/>
      <c r="AT65" s="408">
        <f t="shared" si="0"/>
        <v>0</v>
      </c>
      <c r="AU65" s="408">
        <f t="shared" si="1"/>
        <v>0</v>
      </c>
      <c r="AV65" s="408">
        <f t="shared" si="2"/>
        <v>0</v>
      </c>
    </row>
    <row r="66" spans="1:48" s="156" customFormat="1" ht="25.15" customHeight="1" x14ac:dyDescent="0.25">
      <c r="A66" s="275" t="s">
        <v>71</v>
      </c>
      <c r="B66" s="354"/>
      <c r="C66" s="332"/>
      <c r="D66" s="333"/>
      <c r="E66" s="334"/>
      <c r="F66" s="333"/>
      <c r="G66" s="334"/>
      <c r="H66" s="335"/>
      <c r="I66" s="334"/>
      <c r="J66" s="336"/>
      <c r="K66" s="332"/>
      <c r="L66" s="336"/>
      <c r="M66" s="337"/>
      <c r="N66" s="338"/>
      <c r="O66" s="334"/>
      <c r="P66" s="333"/>
      <c r="Q66" s="334"/>
      <c r="R66" s="333"/>
      <c r="S66" s="348"/>
      <c r="T66" s="338"/>
      <c r="U66" s="334"/>
      <c r="V66" s="333"/>
      <c r="W66" s="334"/>
      <c r="X66" s="336"/>
      <c r="Y66" s="332"/>
      <c r="Z66" s="333"/>
      <c r="AA66" s="334"/>
      <c r="AB66" s="336"/>
      <c r="AC66" s="339"/>
      <c r="AD66" s="340"/>
      <c r="AE66" s="334"/>
      <c r="AF66" s="333"/>
      <c r="AG66" s="334"/>
      <c r="AH66" s="333"/>
      <c r="AI66" s="334"/>
      <c r="AJ66" s="333"/>
      <c r="AK66" s="334"/>
      <c r="AL66" s="336"/>
      <c r="AM66" s="356">
        <f t="shared" si="3"/>
        <v>0</v>
      </c>
      <c r="AN66" s="357">
        <f>AM66*H9*0.001</f>
        <v>0</v>
      </c>
      <c r="AO66" s="358">
        <f t="shared" si="4"/>
        <v>0</v>
      </c>
      <c r="AP66" s="357">
        <f>AO66*I9*0.001</f>
        <v>0</v>
      </c>
      <c r="AQ66" s="359">
        <f t="shared" si="7"/>
        <v>0</v>
      </c>
      <c r="AR66" s="360">
        <f>AQ66*P9*0.001</f>
        <v>0</v>
      </c>
      <c r="AS66" s="42"/>
      <c r="AT66" s="408">
        <f t="shared" si="0"/>
        <v>0</v>
      </c>
      <c r="AU66" s="408">
        <f t="shared" si="1"/>
        <v>0</v>
      </c>
      <c r="AV66" s="408">
        <f t="shared" si="2"/>
        <v>0</v>
      </c>
    </row>
    <row r="67" spans="1:48" s="156" customFormat="1" ht="25.15" customHeight="1" x14ac:dyDescent="0.25">
      <c r="A67" s="275" t="s">
        <v>72</v>
      </c>
      <c r="B67" s="354"/>
      <c r="C67" s="332"/>
      <c r="D67" s="333"/>
      <c r="E67" s="334"/>
      <c r="F67" s="333"/>
      <c r="G67" s="334"/>
      <c r="H67" s="335"/>
      <c r="I67" s="334"/>
      <c r="J67" s="336"/>
      <c r="K67" s="332"/>
      <c r="L67" s="336"/>
      <c r="M67" s="337">
        <v>10</v>
      </c>
      <c r="N67" s="338">
        <v>15</v>
      </c>
      <c r="O67" s="334"/>
      <c r="P67" s="333"/>
      <c r="Q67" s="334"/>
      <c r="R67" s="333"/>
      <c r="S67" s="348"/>
      <c r="T67" s="338"/>
      <c r="U67" s="334"/>
      <c r="V67" s="333"/>
      <c r="W67" s="334"/>
      <c r="X67" s="336"/>
      <c r="Y67" s="332"/>
      <c r="Z67" s="333"/>
      <c r="AA67" s="334"/>
      <c r="AB67" s="336"/>
      <c r="AC67" s="339"/>
      <c r="AD67" s="340"/>
      <c r="AE67" s="334"/>
      <c r="AF67" s="333"/>
      <c r="AG67" s="334"/>
      <c r="AH67" s="333"/>
      <c r="AI67" s="334"/>
      <c r="AJ67" s="333"/>
      <c r="AK67" s="334"/>
      <c r="AL67" s="336"/>
      <c r="AM67" s="356">
        <f t="shared" si="3"/>
        <v>10</v>
      </c>
      <c r="AN67" s="357">
        <f>AM67*H9*0.001</f>
        <v>0.16</v>
      </c>
      <c r="AO67" s="358">
        <f t="shared" si="4"/>
        <v>15</v>
      </c>
      <c r="AP67" s="357">
        <f>AO67*I9*0.001</f>
        <v>1.335</v>
      </c>
      <c r="AQ67" s="359">
        <f t="shared" si="7"/>
        <v>15</v>
      </c>
      <c r="AR67" s="360">
        <f>AQ67*P9*0.001</f>
        <v>0.12</v>
      </c>
      <c r="AS67" s="42"/>
      <c r="AT67" s="408">
        <f t="shared" si="0"/>
        <v>0.16</v>
      </c>
      <c r="AU67" s="408">
        <f t="shared" si="1"/>
        <v>1.335</v>
      </c>
      <c r="AV67" s="408">
        <f t="shared" si="2"/>
        <v>0.12</v>
      </c>
    </row>
    <row r="68" spans="1:48" s="156" customFormat="1" ht="25.15" customHeight="1" x14ac:dyDescent="0.25">
      <c r="A68" s="275" t="s">
        <v>180</v>
      </c>
      <c r="B68" s="354"/>
      <c r="C68" s="332"/>
      <c r="D68" s="333"/>
      <c r="E68" s="334"/>
      <c r="F68" s="333"/>
      <c r="G68" s="334"/>
      <c r="H68" s="335"/>
      <c r="I68" s="334"/>
      <c r="J68" s="336"/>
      <c r="K68" s="332"/>
      <c r="L68" s="336"/>
      <c r="M68" s="337"/>
      <c r="N68" s="338"/>
      <c r="O68" s="334"/>
      <c r="P68" s="333"/>
      <c r="Q68" s="334"/>
      <c r="R68" s="333"/>
      <c r="S68" s="348"/>
      <c r="T68" s="338"/>
      <c r="U68" s="334"/>
      <c r="V68" s="333"/>
      <c r="W68" s="334"/>
      <c r="X68" s="336"/>
      <c r="Y68" s="332"/>
      <c r="Z68" s="333"/>
      <c r="AA68" s="334"/>
      <c r="AB68" s="336"/>
      <c r="AC68" s="339"/>
      <c r="AD68" s="340"/>
      <c r="AE68" s="334"/>
      <c r="AF68" s="333"/>
      <c r="AG68" s="334"/>
      <c r="AH68" s="333"/>
      <c r="AI68" s="334"/>
      <c r="AJ68" s="333"/>
      <c r="AK68" s="334"/>
      <c r="AL68" s="336"/>
      <c r="AM68" s="356">
        <f t="shared" si="3"/>
        <v>0</v>
      </c>
      <c r="AN68" s="357">
        <f>AM68*H9*0.001</f>
        <v>0</v>
      </c>
      <c r="AO68" s="358">
        <f t="shared" si="4"/>
        <v>0</v>
      </c>
      <c r="AP68" s="357">
        <f>AO68*I9*0.001</f>
        <v>0</v>
      </c>
      <c r="AQ68" s="359">
        <f t="shared" si="7"/>
        <v>0</v>
      </c>
      <c r="AR68" s="360">
        <f>AQ68*P9*0.001</f>
        <v>0</v>
      </c>
      <c r="AS68" s="42"/>
      <c r="AT68" s="408">
        <f t="shared" si="0"/>
        <v>0</v>
      </c>
      <c r="AU68" s="408">
        <f t="shared" si="1"/>
        <v>0</v>
      </c>
      <c r="AV68" s="408">
        <f t="shared" si="2"/>
        <v>0</v>
      </c>
    </row>
    <row r="69" spans="1:48" s="156" customFormat="1" ht="25.15" customHeight="1" x14ac:dyDescent="0.25">
      <c r="A69" s="275" t="s">
        <v>60</v>
      </c>
      <c r="B69" s="354"/>
      <c r="C69" s="332"/>
      <c r="D69" s="333"/>
      <c r="E69" s="334"/>
      <c r="F69" s="333"/>
      <c r="G69" s="334"/>
      <c r="H69" s="335"/>
      <c r="I69" s="334"/>
      <c r="J69" s="336"/>
      <c r="K69" s="332"/>
      <c r="L69" s="336"/>
      <c r="M69" s="337"/>
      <c r="N69" s="338"/>
      <c r="O69" s="334"/>
      <c r="P69" s="333"/>
      <c r="Q69" s="334"/>
      <c r="R69" s="333"/>
      <c r="S69" s="348"/>
      <c r="T69" s="338"/>
      <c r="U69" s="334"/>
      <c r="V69" s="333"/>
      <c r="W69" s="334"/>
      <c r="X69" s="336"/>
      <c r="Y69" s="332"/>
      <c r="Z69" s="333"/>
      <c r="AA69" s="334"/>
      <c r="AB69" s="336"/>
      <c r="AC69" s="339"/>
      <c r="AD69" s="340"/>
      <c r="AE69" s="334"/>
      <c r="AF69" s="333"/>
      <c r="AG69" s="334"/>
      <c r="AH69" s="333"/>
      <c r="AI69" s="334"/>
      <c r="AJ69" s="333"/>
      <c r="AK69" s="334"/>
      <c r="AL69" s="336"/>
      <c r="AM69" s="356">
        <f t="shared" si="3"/>
        <v>0</v>
      </c>
      <c r="AN69" s="357">
        <f>AM69*H9*0.001</f>
        <v>0</v>
      </c>
      <c r="AO69" s="358">
        <f t="shared" si="4"/>
        <v>0</v>
      </c>
      <c r="AP69" s="357">
        <f>AO69*I9*0.001</f>
        <v>0</v>
      </c>
      <c r="AQ69" s="359">
        <f t="shared" si="7"/>
        <v>0</v>
      </c>
      <c r="AR69" s="360">
        <f>AQ69*9*0.001</f>
        <v>0</v>
      </c>
      <c r="AS69" s="42"/>
      <c r="AT69" s="408">
        <f t="shared" si="0"/>
        <v>0</v>
      </c>
      <c r="AU69" s="408">
        <f t="shared" si="1"/>
        <v>0</v>
      </c>
      <c r="AV69" s="408">
        <f t="shared" si="2"/>
        <v>0</v>
      </c>
    </row>
    <row r="70" spans="1:48" s="156" customFormat="1" ht="25.15" customHeight="1" x14ac:dyDescent="0.25">
      <c r="A70" s="275" t="s">
        <v>59</v>
      </c>
      <c r="B70" s="354"/>
      <c r="C70" s="332"/>
      <c r="D70" s="333"/>
      <c r="E70" s="334"/>
      <c r="F70" s="333"/>
      <c r="G70" s="334"/>
      <c r="H70" s="335"/>
      <c r="I70" s="334"/>
      <c r="J70" s="336"/>
      <c r="K70" s="332"/>
      <c r="L70" s="336"/>
      <c r="M70" s="337"/>
      <c r="N70" s="338"/>
      <c r="O70" s="334">
        <v>15</v>
      </c>
      <c r="P70" s="333">
        <v>20</v>
      </c>
      <c r="Q70" s="334"/>
      <c r="R70" s="333"/>
      <c r="S70" s="348"/>
      <c r="T70" s="338"/>
      <c r="U70" s="334"/>
      <c r="V70" s="333"/>
      <c r="W70" s="334"/>
      <c r="X70" s="336"/>
      <c r="Y70" s="332"/>
      <c r="Z70" s="333"/>
      <c r="AA70" s="334"/>
      <c r="AB70" s="336"/>
      <c r="AC70" s="339"/>
      <c r="AD70" s="340"/>
      <c r="AE70" s="334"/>
      <c r="AF70" s="333"/>
      <c r="AG70" s="334"/>
      <c r="AH70" s="333"/>
      <c r="AI70" s="334"/>
      <c r="AJ70" s="333"/>
      <c r="AK70" s="334"/>
      <c r="AL70" s="336"/>
      <c r="AM70" s="356">
        <f t="shared" si="3"/>
        <v>15</v>
      </c>
      <c r="AN70" s="357">
        <v>0.3</v>
      </c>
      <c r="AO70" s="358">
        <f t="shared" si="4"/>
        <v>20</v>
      </c>
      <c r="AP70" s="357">
        <f>AO70*I9*0.001</f>
        <v>1.78</v>
      </c>
      <c r="AQ70" s="359">
        <f t="shared" si="7"/>
        <v>0</v>
      </c>
      <c r="AR70" s="360">
        <f>AQ70*P9*0.001</f>
        <v>0</v>
      </c>
      <c r="AS70" s="42"/>
      <c r="AT70" s="408">
        <f t="shared" si="0"/>
        <v>0.3</v>
      </c>
      <c r="AU70" s="408">
        <f t="shared" si="1"/>
        <v>1.78</v>
      </c>
      <c r="AV70" s="408">
        <f t="shared" si="2"/>
        <v>0</v>
      </c>
    </row>
    <row r="71" spans="1:48" s="156" customFormat="1" ht="25.15" customHeight="1" x14ac:dyDescent="0.25">
      <c r="A71" s="275" t="s">
        <v>35</v>
      </c>
      <c r="B71" s="354"/>
      <c r="C71" s="332"/>
      <c r="D71" s="333"/>
      <c r="E71" s="334"/>
      <c r="F71" s="333"/>
      <c r="G71" s="334"/>
      <c r="H71" s="335"/>
      <c r="I71" s="334"/>
      <c r="J71" s="336"/>
      <c r="K71" s="332"/>
      <c r="L71" s="336"/>
      <c r="M71" s="337"/>
      <c r="N71" s="338"/>
      <c r="O71" s="334"/>
      <c r="P71" s="333"/>
      <c r="Q71" s="334"/>
      <c r="R71" s="333"/>
      <c r="S71" s="348"/>
      <c r="T71" s="338"/>
      <c r="U71" s="334"/>
      <c r="V71" s="333"/>
      <c r="W71" s="334"/>
      <c r="X71" s="336"/>
      <c r="Y71" s="332"/>
      <c r="Z71" s="333"/>
      <c r="AA71" s="334"/>
      <c r="AB71" s="336"/>
      <c r="AC71" s="339"/>
      <c r="AD71" s="340"/>
      <c r="AE71" s="334"/>
      <c r="AF71" s="333"/>
      <c r="AG71" s="334"/>
      <c r="AH71" s="333"/>
      <c r="AI71" s="334"/>
      <c r="AJ71" s="333"/>
      <c r="AK71" s="334"/>
      <c r="AL71" s="336"/>
      <c r="AM71" s="356">
        <f t="shared" si="3"/>
        <v>0</v>
      </c>
      <c r="AN71" s="357">
        <f>AM71*H9*0.001</f>
        <v>0</v>
      </c>
      <c r="AO71" s="358">
        <f t="shared" si="4"/>
        <v>0</v>
      </c>
      <c r="AP71" s="357">
        <f>AO71*I9*0.001</f>
        <v>0</v>
      </c>
      <c r="AQ71" s="359">
        <f t="shared" si="7"/>
        <v>0</v>
      </c>
      <c r="AR71" s="360">
        <f>AQ71*P9*0.001</f>
        <v>0</v>
      </c>
      <c r="AS71" s="42"/>
      <c r="AT71" s="408">
        <f t="shared" si="0"/>
        <v>0</v>
      </c>
      <c r="AU71" s="408">
        <f t="shared" si="1"/>
        <v>0</v>
      </c>
      <c r="AV71" s="408">
        <f t="shared" si="2"/>
        <v>0</v>
      </c>
    </row>
    <row r="72" spans="1:48" s="292" customFormat="1" ht="25.15" customHeight="1" x14ac:dyDescent="0.25">
      <c r="A72" s="275" t="s">
        <v>165</v>
      </c>
      <c r="B72" s="354"/>
      <c r="C72" s="332"/>
      <c r="D72" s="333"/>
      <c r="E72" s="334"/>
      <c r="F72" s="333"/>
      <c r="G72" s="334"/>
      <c r="H72" s="335"/>
      <c r="I72" s="334"/>
      <c r="J72" s="336"/>
      <c r="K72" s="332"/>
      <c r="L72" s="336"/>
      <c r="M72" s="337"/>
      <c r="N72" s="338"/>
      <c r="O72" s="334"/>
      <c r="P72" s="333"/>
      <c r="Q72" s="334"/>
      <c r="R72" s="333"/>
      <c r="S72" s="348"/>
      <c r="T72" s="338"/>
      <c r="U72" s="334"/>
      <c r="V72" s="333"/>
      <c r="W72" s="334"/>
      <c r="X72" s="336"/>
      <c r="Y72" s="332"/>
      <c r="Z72" s="333"/>
      <c r="AA72" s="334"/>
      <c r="AB72" s="336"/>
      <c r="AC72" s="339"/>
      <c r="AD72" s="340"/>
      <c r="AE72" s="334"/>
      <c r="AF72" s="333"/>
      <c r="AG72" s="334"/>
      <c r="AH72" s="333"/>
      <c r="AI72" s="334"/>
      <c r="AJ72" s="333"/>
      <c r="AK72" s="334"/>
      <c r="AL72" s="336"/>
      <c r="AM72" s="356">
        <f t="shared" ref="AM72" si="17">(C72+E72+G72+I72+K72+M72+O72+Q72+S72+U72+W72+Y72+AA72+AC72+AE72+AG72+AI72+AK72)</f>
        <v>0</v>
      </c>
      <c r="AN72" s="357">
        <f>AM72*H9*0.001</f>
        <v>0</v>
      </c>
      <c r="AO72" s="358">
        <f t="shared" ref="AO72" si="18">+D72+F72+H72+J72+L72+N72+P72+R72+T72+V72+X72+Z72+AB72+AD72+AF72+AH72+AJ72+AL72</f>
        <v>0</v>
      </c>
      <c r="AP72" s="357">
        <f>AO72*I9*0.001</f>
        <v>0</v>
      </c>
      <c r="AQ72" s="359"/>
      <c r="AR72" s="360"/>
      <c r="AS72" s="42"/>
      <c r="AT72" s="408">
        <f t="shared" si="0"/>
        <v>0</v>
      </c>
      <c r="AU72" s="408">
        <f t="shared" si="1"/>
        <v>0</v>
      </c>
      <c r="AV72" s="408">
        <f t="shared" si="2"/>
        <v>0</v>
      </c>
    </row>
    <row r="73" spans="1:48" s="156" customFormat="1" ht="25.15" customHeight="1" x14ac:dyDescent="0.25">
      <c r="A73" s="275" t="s">
        <v>31</v>
      </c>
      <c r="B73" s="354"/>
      <c r="C73" s="332"/>
      <c r="D73" s="333"/>
      <c r="E73" s="334"/>
      <c r="F73" s="333"/>
      <c r="G73" s="334"/>
      <c r="H73" s="335"/>
      <c r="I73" s="334"/>
      <c r="J73" s="336"/>
      <c r="K73" s="332"/>
      <c r="L73" s="336"/>
      <c r="M73" s="337"/>
      <c r="N73" s="338"/>
      <c r="O73" s="334"/>
      <c r="P73" s="333"/>
      <c r="Q73" s="334"/>
      <c r="R73" s="333"/>
      <c r="S73" s="348">
        <v>4</v>
      </c>
      <c r="T73" s="338">
        <v>5</v>
      </c>
      <c r="U73" s="334"/>
      <c r="V73" s="333"/>
      <c r="W73" s="334"/>
      <c r="X73" s="336"/>
      <c r="Y73" s="332"/>
      <c r="Z73" s="333"/>
      <c r="AA73" s="334"/>
      <c r="AB73" s="336"/>
      <c r="AC73" s="339"/>
      <c r="AD73" s="340"/>
      <c r="AE73" s="334"/>
      <c r="AF73" s="333"/>
      <c r="AG73" s="334"/>
      <c r="AH73" s="333"/>
      <c r="AI73" s="334"/>
      <c r="AJ73" s="333"/>
      <c r="AK73" s="334"/>
      <c r="AL73" s="336"/>
      <c r="AM73" s="356">
        <f t="shared" si="3"/>
        <v>4</v>
      </c>
      <c r="AN73" s="357">
        <f>AM73*H9*0.001</f>
        <v>6.4000000000000001E-2</v>
      </c>
      <c r="AO73" s="358">
        <f t="shared" si="4"/>
        <v>5</v>
      </c>
      <c r="AP73" s="357">
        <f>AO73*I9*0.001</f>
        <v>0.44500000000000001</v>
      </c>
      <c r="AQ73" s="359">
        <f t="shared" si="7"/>
        <v>5</v>
      </c>
      <c r="AR73" s="360">
        <f>AQ73*P9*0.001</f>
        <v>0.04</v>
      </c>
      <c r="AS73" s="42"/>
      <c r="AT73" s="408">
        <f t="shared" si="0"/>
        <v>6.4000000000000001E-2</v>
      </c>
      <c r="AU73" s="408">
        <f t="shared" si="1"/>
        <v>0.44500000000000001</v>
      </c>
      <c r="AV73" s="408">
        <f t="shared" si="2"/>
        <v>0.04</v>
      </c>
    </row>
    <row r="74" spans="1:48" s="156" customFormat="1" ht="25.15" customHeight="1" x14ac:dyDescent="0.25">
      <c r="A74" s="275" t="s">
        <v>55</v>
      </c>
      <c r="B74" s="354"/>
      <c r="C74" s="332"/>
      <c r="D74" s="333"/>
      <c r="E74" s="334"/>
      <c r="F74" s="333"/>
      <c r="G74" s="334"/>
      <c r="H74" s="335"/>
      <c r="I74" s="334"/>
      <c r="J74" s="336"/>
      <c r="K74" s="332"/>
      <c r="L74" s="336"/>
      <c r="M74" s="337"/>
      <c r="N74" s="338"/>
      <c r="O74" s="334"/>
      <c r="P74" s="333"/>
      <c r="Q74" s="334"/>
      <c r="R74" s="333"/>
      <c r="S74" s="348"/>
      <c r="T74" s="338"/>
      <c r="U74" s="334"/>
      <c r="V74" s="333"/>
      <c r="W74" s="334"/>
      <c r="X74" s="336"/>
      <c r="Y74" s="332"/>
      <c r="Z74" s="333"/>
      <c r="AA74" s="334"/>
      <c r="AB74" s="336"/>
      <c r="AC74" s="339"/>
      <c r="AD74" s="340"/>
      <c r="AE74" s="334"/>
      <c r="AF74" s="333"/>
      <c r="AG74" s="334"/>
      <c r="AH74" s="333"/>
      <c r="AI74" s="334"/>
      <c r="AJ74" s="333"/>
      <c r="AK74" s="334"/>
      <c r="AL74" s="336"/>
      <c r="AM74" s="356">
        <f t="shared" si="3"/>
        <v>0</v>
      </c>
      <c r="AN74" s="357">
        <f>AM74*H9*0.001</f>
        <v>0</v>
      </c>
      <c r="AO74" s="358">
        <f t="shared" si="4"/>
        <v>0</v>
      </c>
      <c r="AP74" s="357">
        <f>AO74*I9*0.001</f>
        <v>0</v>
      </c>
      <c r="AQ74" s="359">
        <f t="shared" si="7"/>
        <v>0</v>
      </c>
      <c r="AR74" s="360">
        <f>AQ74*P9*0.001</f>
        <v>0</v>
      </c>
      <c r="AS74" s="42"/>
      <c r="AT74" s="408">
        <f t="shared" si="0"/>
        <v>0</v>
      </c>
      <c r="AU74" s="408">
        <f t="shared" si="1"/>
        <v>0</v>
      </c>
      <c r="AV74" s="408">
        <f t="shared" si="2"/>
        <v>0</v>
      </c>
    </row>
    <row r="75" spans="1:48" s="156" customFormat="1" ht="25.15" customHeight="1" x14ac:dyDescent="0.25">
      <c r="A75" s="275" t="s">
        <v>62</v>
      </c>
      <c r="B75" s="354"/>
      <c r="C75" s="332"/>
      <c r="D75" s="333"/>
      <c r="E75" s="334"/>
      <c r="F75" s="333"/>
      <c r="G75" s="334"/>
      <c r="H75" s="335"/>
      <c r="I75" s="334"/>
      <c r="J75" s="336"/>
      <c r="K75" s="332"/>
      <c r="L75" s="336"/>
      <c r="M75" s="337"/>
      <c r="N75" s="338"/>
      <c r="O75" s="334"/>
      <c r="P75" s="333"/>
      <c r="Q75" s="334"/>
      <c r="R75" s="333"/>
      <c r="S75" s="348"/>
      <c r="T75" s="338"/>
      <c r="U75" s="334"/>
      <c r="V75" s="333"/>
      <c r="W75" s="334"/>
      <c r="X75" s="336"/>
      <c r="Y75" s="332"/>
      <c r="Z75" s="333"/>
      <c r="AA75" s="334"/>
      <c r="AB75" s="336"/>
      <c r="AC75" s="339"/>
      <c r="AD75" s="340"/>
      <c r="AE75" s="334">
        <v>40</v>
      </c>
      <c r="AF75" s="333">
        <v>60</v>
      </c>
      <c r="AG75" s="334"/>
      <c r="AH75" s="333"/>
      <c r="AI75" s="334"/>
      <c r="AJ75" s="333"/>
      <c r="AK75" s="334"/>
      <c r="AL75" s="336"/>
      <c r="AM75" s="356">
        <f t="shared" si="3"/>
        <v>40</v>
      </c>
      <c r="AN75" s="357">
        <f>AM75*H9*0.001</f>
        <v>0.64</v>
      </c>
      <c r="AO75" s="358">
        <f t="shared" si="4"/>
        <v>60</v>
      </c>
      <c r="AP75" s="357">
        <v>5.0999999999999996</v>
      </c>
      <c r="AQ75" s="359"/>
      <c r="AR75" s="360"/>
      <c r="AS75" s="42"/>
      <c r="AT75" s="408">
        <f t="shared" si="0"/>
        <v>0.64</v>
      </c>
      <c r="AU75" s="408">
        <f t="shared" si="1"/>
        <v>5.0999999999999996</v>
      </c>
      <c r="AV75" s="408">
        <f t="shared" si="2"/>
        <v>0</v>
      </c>
    </row>
    <row r="76" spans="1:48" s="156" customFormat="1" ht="25.15" customHeight="1" x14ac:dyDescent="0.25">
      <c r="A76" s="273" t="s">
        <v>50</v>
      </c>
      <c r="B76" s="354"/>
      <c r="C76" s="332"/>
      <c r="D76" s="333"/>
      <c r="E76" s="334"/>
      <c r="F76" s="333"/>
      <c r="G76" s="334"/>
      <c r="H76" s="335"/>
      <c r="I76" s="334"/>
      <c r="J76" s="336"/>
      <c r="K76" s="332"/>
      <c r="L76" s="336"/>
      <c r="M76" s="337"/>
      <c r="N76" s="338"/>
      <c r="O76" s="334"/>
      <c r="P76" s="333"/>
      <c r="Q76" s="334"/>
      <c r="R76" s="333"/>
      <c r="S76" s="348"/>
      <c r="T76" s="338"/>
      <c r="U76" s="334"/>
      <c r="V76" s="333"/>
      <c r="W76" s="334"/>
      <c r="X76" s="336"/>
      <c r="Y76" s="332"/>
      <c r="Z76" s="333"/>
      <c r="AA76" s="334"/>
      <c r="AB76" s="336"/>
      <c r="AC76" s="339"/>
      <c r="AD76" s="340"/>
      <c r="AE76" s="334"/>
      <c r="AF76" s="333"/>
      <c r="AG76" s="334"/>
      <c r="AH76" s="333"/>
      <c r="AI76" s="334"/>
      <c r="AJ76" s="333"/>
      <c r="AK76" s="334"/>
      <c r="AL76" s="336"/>
      <c r="AM76" s="356">
        <f t="shared" si="3"/>
        <v>0</v>
      </c>
      <c r="AN76" s="357">
        <f>AM76*H9*0.001</f>
        <v>0</v>
      </c>
      <c r="AO76" s="358">
        <f t="shared" si="4"/>
        <v>0</v>
      </c>
      <c r="AP76" s="357">
        <f>AO76*I9*0.001</f>
        <v>0</v>
      </c>
      <c r="AQ76" s="359"/>
      <c r="AR76" s="360"/>
      <c r="AS76" s="42"/>
      <c r="AT76" s="408">
        <f t="shared" si="0"/>
        <v>0</v>
      </c>
      <c r="AU76" s="408">
        <f t="shared" si="1"/>
        <v>0</v>
      </c>
      <c r="AV76" s="408">
        <f t="shared" si="2"/>
        <v>0</v>
      </c>
    </row>
    <row r="77" spans="1:48" s="156" customFormat="1" ht="25.15" customHeight="1" x14ac:dyDescent="0.25">
      <c r="A77" s="273" t="s">
        <v>36</v>
      </c>
      <c r="B77" s="354"/>
      <c r="C77" s="332"/>
      <c r="D77" s="333"/>
      <c r="E77" s="334"/>
      <c r="F77" s="333"/>
      <c r="G77" s="334"/>
      <c r="H77" s="335"/>
      <c r="I77" s="334"/>
      <c r="J77" s="336"/>
      <c r="K77" s="332"/>
      <c r="L77" s="336"/>
      <c r="M77" s="337"/>
      <c r="N77" s="338"/>
      <c r="O77" s="334"/>
      <c r="P77" s="333"/>
      <c r="Q77" s="334"/>
      <c r="R77" s="333"/>
      <c r="S77" s="348"/>
      <c r="T77" s="338"/>
      <c r="U77" s="334"/>
      <c r="V77" s="333"/>
      <c r="W77" s="334"/>
      <c r="X77" s="336"/>
      <c r="Y77" s="332"/>
      <c r="Z77" s="333"/>
      <c r="AA77" s="334"/>
      <c r="AB77" s="336"/>
      <c r="AC77" s="339"/>
      <c r="AD77" s="340"/>
      <c r="AE77" s="334"/>
      <c r="AF77" s="333"/>
      <c r="AG77" s="334"/>
      <c r="AH77" s="333"/>
      <c r="AI77" s="334"/>
      <c r="AJ77" s="333"/>
      <c r="AK77" s="334"/>
      <c r="AL77" s="336"/>
      <c r="AM77" s="356">
        <f t="shared" si="3"/>
        <v>0</v>
      </c>
      <c r="AN77" s="357">
        <f>AM77*H9*0.001</f>
        <v>0</v>
      </c>
      <c r="AO77" s="358">
        <f t="shared" si="4"/>
        <v>0</v>
      </c>
      <c r="AP77" s="357">
        <f>AO77*I9*0.001</f>
        <v>0</v>
      </c>
      <c r="AQ77" s="359"/>
      <c r="AR77" s="360"/>
      <c r="AS77" s="42"/>
      <c r="AT77" s="408">
        <f t="shared" si="0"/>
        <v>0</v>
      </c>
      <c r="AU77" s="408">
        <f t="shared" si="1"/>
        <v>0</v>
      </c>
      <c r="AV77" s="408">
        <f t="shared" si="2"/>
        <v>0</v>
      </c>
    </row>
    <row r="78" spans="1:48" s="156" customFormat="1" ht="25.15" customHeight="1" x14ac:dyDescent="0.25">
      <c r="A78" s="275" t="s">
        <v>104</v>
      </c>
      <c r="B78" s="354"/>
      <c r="C78" s="332"/>
      <c r="D78" s="333"/>
      <c r="E78" s="334"/>
      <c r="F78" s="333"/>
      <c r="G78" s="334"/>
      <c r="H78" s="335"/>
      <c r="I78" s="334"/>
      <c r="J78" s="336"/>
      <c r="K78" s="332"/>
      <c r="L78" s="336"/>
      <c r="M78" s="337"/>
      <c r="N78" s="338"/>
      <c r="O78" s="334"/>
      <c r="P78" s="333"/>
      <c r="Q78" s="334"/>
      <c r="R78" s="333"/>
      <c r="S78" s="348"/>
      <c r="T78" s="338"/>
      <c r="U78" s="334"/>
      <c r="V78" s="333"/>
      <c r="W78" s="334"/>
      <c r="X78" s="336"/>
      <c r="Y78" s="332"/>
      <c r="Z78" s="333"/>
      <c r="AA78" s="334"/>
      <c r="AB78" s="336"/>
      <c r="AC78" s="339"/>
      <c r="AD78" s="340"/>
      <c r="AE78" s="334"/>
      <c r="AF78" s="333"/>
      <c r="AG78" s="334"/>
      <c r="AH78" s="333"/>
      <c r="AI78" s="334"/>
      <c r="AJ78" s="333"/>
      <c r="AK78" s="334"/>
      <c r="AL78" s="336"/>
      <c r="AM78" s="356">
        <f t="shared" si="3"/>
        <v>0</v>
      </c>
      <c r="AN78" s="357">
        <f>AM78*H9*0.001</f>
        <v>0</v>
      </c>
      <c r="AO78" s="358">
        <f t="shared" si="4"/>
        <v>0</v>
      </c>
      <c r="AP78" s="357">
        <f>AO78*I9*0.001</f>
        <v>0</v>
      </c>
      <c r="AQ78" s="359"/>
      <c r="AR78" s="360"/>
      <c r="AS78" s="42"/>
      <c r="AT78" s="408">
        <f t="shared" si="0"/>
        <v>0</v>
      </c>
      <c r="AU78" s="408">
        <f t="shared" si="1"/>
        <v>0</v>
      </c>
      <c r="AV78" s="408">
        <f t="shared" si="2"/>
        <v>0</v>
      </c>
    </row>
    <row r="79" spans="1:48" s="156" customFormat="1" ht="25.15" customHeight="1" x14ac:dyDescent="0.25">
      <c r="A79" s="275" t="s">
        <v>106</v>
      </c>
      <c r="B79" s="354"/>
      <c r="C79" s="332"/>
      <c r="D79" s="333"/>
      <c r="E79" s="334"/>
      <c r="F79" s="333"/>
      <c r="G79" s="334"/>
      <c r="H79" s="335"/>
      <c r="I79" s="334"/>
      <c r="J79" s="336"/>
      <c r="K79" s="332"/>
      <c r="L79" s="336"/>
      <c r="M79" s="337"/>
      <c r="N79" s="338"/>
      <c r="O79" s="334"/>
      <c r="P79" s="333"/>
      <c r="Q79" s="334"/>
      <c r="R79" s="333"/>
      <c r="S79" s="348"/>
      <c r="T79" s="338"/>
      <c r="U79" s="334"/>
      <c r="V79" s="333"/>
      <c r="W79" s="334"/>
      <c r="X79" s="336"/>
      <c r="Y79" s="332"/>
      <c r="Z79" s="333"/>
      <c r="AA79" s="334"/>
      <c r="AB79" s="336"/>
      <c r="AC79" s="339"/>
      <c r="AD79" s="340"/>
      <c r="AE79" s="334"/>
      <c r="AF79" s="333"/>
      <c r="AG79" s="334"/>
      <c r="AH79" s="333"/>
      <c r="AI79" s="334"/>
      <c r="AJ79" s="333"/>
      <c r="AK79" s="334"/>
      <c r="AL79" s="336"/>
      <c r="AM79" s="356">
        <f t="shared" si="3"/>
        <v>0</v>
      </c>
      <c r="AN79" s="357">
        <f>AM79*H9*0.001</f>
        <v>0</v>
      </c>
      <c r="AO79" s="358">
        <f t="shared" si="4"/>
        <v>0</v>
      </c>
      <c r="AP79" s="357">
        <f>AO79*I9*0.001</f>
        <v>0</v>
      </c>
      <c r="AQ79" s="359"/>
      <c r="AR79" s="360"/>
      <c r="AS79" s="42"/>
      <c r="AT79" s="408">
        <f t="shared" si="0"/>
        <v>0</v>
      </c>
      <c r="AU79" s="408">
        <f t="shared" si="1"/>
        <v>0</v>
      </c>
      <c r="AV79" s="408">
        <f t="shared" si="2"/>
        <v>0</v>
      </c>
    </row>
    <row r="80" spans="1:48" s="156" customFormat="1" ht="25.15" customHeight="1" x14ac:dyDescent="0.25">
      <c r="A80" s="275" t="s">
        <v>34</v>
      </c>
      <c r="B80" s="354"/>
      <c r="C80" s="332"/>
      <c r="D80" s="333"/>
      <c r="E80" s="334"/>
      <c r="F80" s="333"/>
      <c r="G80" s="334"/>
      <c r="H80" s="335"/>
      <c r="I80" s="334"/>
      <c r="J80" s="336"/>
      <c r="K80" s="332">
        <v>114</v>
      </c>
      <c r="L80" s="336">
        <v>114</v>
      </c>
      <c r="M80" s="337"/>
      <c r="N80" s="338"/>
      <c r="O80" s="334"/>
      <c r="P80" s="333"/>
      <c r="Q80" s="334"/>
      <c r="R80" s="333"/>
      <c r="S80" s="348"/>
      <c r="T80" s="338"/>
      <c r="U80" s="334"/>
      <c r="V80" s="333"/>
      <c r="W80" s="334"/>
      <c r="X80" s="336"/>
      <c r="Y80" s="332"/>
      <c r="Z80" s="333"/>
      <c r="AA80" s="334"/>
      <c r="AB80" s="336"/>
      <c r="AC80" s="339"/>
      <c r="AD80" s="340"/>
      <c r="AE80" s="334"/>
      <c r="AF80" s="333"/>
      <c r="AG80" s="334"/>
      <c r="AH80" s="333"/>
      <c r="AI80" s="334"/>
      <c r="AJ80" s="333"/>
      <c r="AK80" s="334"/>
      <c r="AL80" s="336"/>
      <c r="AM80" s="356">
        <f t="shared" si="3"/>
        <v>114</v>
      </c>
      <c r="AN80" s="357">
        <f>AM80*H9*0.001</f>
        <v>1.8240000000000001</v>
      </c>
      <c r="AO80" s="358">
        <f t="shared" si="4"/>
        <v>114</v>
      </c>
      <c r="AP80" s="357">
        <f>AO80*I9*0.001</f>
        <v>10.146000000000001</v>
      </c>
      <c r="AQ80" s="359"/>
      <c r="AR80" s="360"/>
      <c r="AS80" s="42"/>
      <c r="AT80" s="408">
        <f t="shared" si="0"/>
        <v>1.8240000000000001</v>
      </c>
      <c r="AU80" s="408">
        <f t="shared" si="1"/>
        <v>10.146000000000001</v>
      </c>
      <c r="AV80" s="408">
        <f t="shared" si="2"/>
        <v>0</v>
      </c>
    </row>
    <row r="81" spans="1:48" s="156" customFormat="1" ht="25.15" customHeight="1" x14ac:dyDescent="0.25">
      <c r="A81" s="275" t="s">
        <v>105</v>
      </c>
      <c r="B81" s="354"/>
      <c r="C81" s="332"/>
      <c r="D81" s="333"/>
      <c r="E81" s="334"/>
      <c r="F81" s="333"/>
      <c r="G81" s="334"/>
      <c r="H81" s="335"/>
      <c r="I81" s="334"/>
      <c r="J81" s="336"/>
      <c r="K81" s="332"/>
      <c r="L81" s="336"/>
      <c r="M81" s="337"/>
      <c r="N81" s="338"/>
      <c r="O81" s="334"/>
      <c r="P81" s="333"/>
      <c r="Q81" s="334"/>
      <c r="R81" s="333"/>
      <c r="S81" s="348"/>
      <c r="T81" s="338"/>
      <c r="U81" s="334"/>
      <c r="V81" s="333"/>
      <c r="W81" s="334"/>
      <c r="X81" s="336"/>
      <c r="Y81" s="332"/>
      <c r="Z81" s="333"/>
      <c r="AA81" s="334"/>
      <c r="AB81" s="336"/>
      <c r="AC81" s="339"/>
      <c r="AD81" s="340"/>
      <c r="AE81" s="334"/>
      <c r="AF81" s="333"/>
      <c r="AG81" s="334"/>
      <c r="AH81" s="333"/>
      <c r="AI81" s="334"/>
      <c r="AJ81" s="333"/>
      <c r="AK81" s="334"/>
      <c r="AL81" s="336"/>
      <c r="AM81" s="356">
        <f t="shared" si="3"/>
        <v>0</v>
      </c>
      <c r="AN81" s="357">
        <f>AM81*H9*0.001</f>
        <v>0</v>
      </c>
      <c r="AO81" s="358">
        <f t="shared" si="4"/>
        <v>0</v>
      </c>
      <c r="AP81" s="357">
        <f>AO81*I9*0.001</f>
        <v>0</v>
      </c>
      <c r="AQ81" s="359"/>
      <c r="AR81" s="360"/>
      <c r="AS81" s="42"/>
      <c r="AT81" s="408">
        <f t="shared" si="0"/>
        <v>0</v>
      </c>
      <c r="AU81" s="408">
        <f t="shared" si="1"/>
        <v>0</v>
      </c>
      <c r="AV81" s="408">
        <f t="shared" si="2"/>
        <v>0</v>
      </c>
    </row>
    <row r="82" spans="1:48" s="156" customFormat="1" ht="25.15" customHeight="1" x14ac:dyDescent="0.25">
      <c r="A82" s="275" t="s">
        <v>57</v>
      </c>
      <c r="B82" s="354"/>
      <c r="C82" s="332"/>
      <c r="D82" s="333"/>
      <c r="E82" s="334"/>
      <c r="F82" s="333"/>
      <c r="G82" s="334"/>
      <c r="H82" s="335"/>
      <c r="I82" s="334"/>
      <c r="J82" s="336"/>
      <c r="K82" s="332"/>
      <c r="L82" s="336"/>
      <c r="M82" s="337"/>
      <c r="N82" s="338"/>
      <c r="O82" s="334"/>
      <c r="P82" s="333"/>
      <c r="Q82" s="334"/>
      <c r="R82" s="333"/>
      <c r="S82" s="348"/>
      <c r="T82" s="338"/>
      <c r="U82" s="334"/>
      <c r="V82" s="333"/>
      <c r="W82" s="334"/>
      <c r="X82" s="336"/>
      <c r="Y82" s="332"/>
      <c r="Z82" s="333"/>
      <c r="AA82" s="334"/>
      <c r="AB82" s="336"/>
      <c r="AC82" s="339"/>
      <c r="AD82" s="340"/>
      <c r="AE82" s="334"/>
      <c r="AF82" s="333"/>
      <c r="AG82" s="334"/>
      <c r="AH82" s="333"/>
      <c r="AI82" s="334"/>
      <c r="AJ82" s="333"/>
      <c r="AK82" s="334">
        <v>5</v>
      </c>
      <c r="AL82" s="336">
        <v>6</v>
      </c>
      <c r="AM82" s="356">
        <f t="shared" si="3"/>
        <v>5</v>
      </c>
      <c r="AN82" s="357">
        <f>AM82*H9*0.001</f>
        <v>0.08</v>
      </c>
      <c r="AO82" s="358">
        <f t="shared" si="4"/>
        <v>6</v>
      </c>
      <c r="AP82" s="357">
        <f>AO82*I9*0.001</f>
        <v>0.53400000000000003</v>
      </c>
      <c r="AQ82" s="359"/>
      <c r="AR82" s="360"/>
      <c r="AS82" s="42"/>
      <c r="AT82" s="408">
        <f t="shared" si="0"/>
        <v>0.08</v>
      </c>
      <c r="AU82" s="408">
        <f t="shared" si="1"/>
        <v>0.53400000000000003</v>
      </c>
      <c r="AV82" s="408">
        <f t="shared" si="2"/>
        <v>0</v>
      </c>
    </row>
    <row r="83" spans="1:48" s="156" customFormat="1" ht="25.15" customHeight="1" x14ac:dyDescent="0.25">
      <c r="A83" s="273" t="s">
        <v>43</v>
      </c>
      <c r="B83" s="354"/>
      <c r="C83" s="332"/>
      <c r="D83" s="333"/>
      <c r="E83" s="334"/>
      <c r="F83" s="333"/>
      <c r="G83" s="334"/>
      <c r="H83" s="335"/>
      <c r="I83" s="334"/>
      <c r="J83" s="336"/>
      <c r="K83" s="332"/>
      <c r="L83" s="336"/>
      <c r="M83" s="337"/>
      <c r="N83" s="338"/>
      <c r="O83" s="334"/>
      <c r="P83" s="333"/>
      <c r="Q83" s="334"/>
      <c r="R83" s="333"/>
      <c r="S83" s="348"/>
      <c r="T83" s="338"/>
      <c r="U83" s="334"/>
      <c r="V83" s="333"/>
      <c r="W83" s="334"/>
      <c r="X83" s="336"/>
      <c r="Y83" s="332"/>
      <c r="Z83" s="333"/>
      <c r="AA83" s="334"/>
      <c r="AB83" s="336"/>
      <c r="AC83" s="339"/>
      <c r="AD83" s="340"/>
      <c r="AE83" s="334"/>
      <c r="AF83" s="333"/>
      <c r="AG83" s="334"/>
      <c r="AH83" s="333"/>
      <c r="AI83" s="334"/>
      <c r="AJ83" s="333"/>
      <c r="AK83" s="334"/>
      <c r="AL83" s="336"/>
      <c r="AM83" s="356">
        <f t="shared" si="3"/>
        <v>0</v>
      </c>
      <c r="AN83" s="357">
        <f>AM83*H9*0.001</f>
        <v>0</v>
      </c>
      <c r="AO83" s="358">
        <f t="shared" si="4"/>
        <v>0</v>
      </c>
      <c r="AP83" s="357">
        <f>AO83*I9*0.001</f>
        <v>0</v>
      </c>
      <c r="AQ83" s="359"/>
      <c r="AR83" s="360"/>
      <c r="AS83" s="42"/>
      <c r="AT83" s="408">
        <f t="shared" si="0"/>
        <v>0</v>
      </c>
      <c r="AU83" s="408">
        <f t="shared" si="1"/>
        <v>0</v>
      </c>
      <c r="AV83" s="408">
        <f t="shared" si="2"/>
        <v>0</v>
      </c>
    </row>
    <row r="84" spans="1:48" s="156" customFormat="1" ht="25.15" customHeight="1" x14ac:dyDescent="0.25">
      <c r="A84" s="273" t="s">
        <v>44</v>
      </c>
      <c r="B84" s="354"/>
      <c r="C84" s="332"/>
      <c r="D84" s="333"/>
      <c r="E84" s="334"/>
      <c r="F84" s="333"/>
      <c r="G84" s="334"/>
      <c r="H84" s="335"/>
      <c r="I84" s="334"/>
      <c r="J84" s="336"/>
      <c r="K84" s="332"/>
      <c r="L84" s="336"/>
      <c r="M84" s="337"/>
      <c r="N84" s="338"/>
      <c r="O84" s="334"/>
      <c r="P84" s="333"/>
      <c r="Q84" s="334"/>
      <c r="R84" s="333"/>
      <c r="S84" s="348"/>
      <c r="T84" s="338"/>
      <c r="U84" s="334"/>
      <c r="V84" s="333"/>
      <c r="W84" s="334"/>
      <c r="X84" s="336"/>
      <c r="Y84" s="332"/>
      <c r="Z84" s="333"/>
      <c r="AA84" s="334"/>
      <c r="AB84" s="336"/>
      <c r="AC84" s="339"/>
      <c r="AD84" s="340"/>
      <c r="AE84" s="334"/>
      <c r="AF84" s="333"/>
      <c r="AG84" s="334"/>
      <c r="AH84" s="333"/>
      <c r="AI84" s="334"/>
      <c r="AJ84" s="333"/>
      <c r="AK84" s="334"/>
      <c r="AL84" s="336"/>
      <c r="AM84" s="356">
        <f t="shared" si="3"/>
        <v>0</v>
      </c>
      <c r="AN84" s="357">
        <f>AM84*H9*0.001</f>
        <v>0</v>
      </c>
      <c r="AO84" s="358">
        <f t="shared" si="4"/>
        <v>0</v>
      </c>
      <c r="AP84" s="357">
        <f>AO84*I9*0.001</f>
        <v>0</v>
      </c>
      <c r="AQ84" s="359"/>
      <c r="AR84" s="360"/>
      <c r="AS84" s="42"/>
      <c r="AT84" s="408">
        <f t="shared" si="0"/>
        <v>0</v>
      </c>
      <c r="AU84" s="408">
        <f t="shared" si="1"/>
        <v>0</v>
      </c>
      <c r="AV84" s="408">
        <f t="shared" si="2"/>
        <v>0</v>
      </c>
    </row>
    <row r="85" spans="1:48" s="156" customFormat="1" ht="25.15" customHeight="1" x14ac:dyDescent="0.25">
      <c r="A85" s="273" t="s">
        <v>88</v>
      </c>
      <c r="B85" s="354"/>
      <c r="C85" s="332"/>
      <c r="D85" s="333"/>
      <c r="E85" s="334"/>
      <c r="F85" s="333"/>
      <c r="G85" s="334"/>
      <c r="H85" s="335"/>
      <c r="I85" s="334"/>
      <c r="J85" s="336"/>
      <c r="K85" s="332"/>
      <c r="L85" s="336"/>
      <c r="M85" s="337"/>
      <c r="N85" s="338"/>
      <c r="O85" s="334"/>
      <c r="P85" s="333"/>
      <c r="Q85" s="334"/>
      <c r="R85" s="333"/>
      <c r="S85" s="348"/>
      <c r="T85" s="338"/>
      <c r="U85" s="334"/>
      <c r="V85" s="333"/>
      <c r="W85" s="334"/>
      <c r="X85" s="336"/>
      <c r="Y85" s="332"/>
      <c r="Z85" s="333"/>
      <c r="AA85" s="334"/>
      <c r="AB85" s="336"/>
      <c r="AC85" s="339"/>
      <c r="AD85" s="340"/>
      <c r="AE85" s="334"/>
      <c r="AF85" s="333"/>
      <c r="AG85" s="334"/>
      <c r="AH85" s="333"/>
      <c r="AI85" s="334"/>
      <c r="AJ85" s="333"/>
      <c r="AK85" s="334"/>
      <c r="AL85" s="336"/>
      <c r="AM85" s="356">
        <f t="shared" si="3"/>
        <v>0</v>
      </c>
      <c r="AN85" s="357">
        <f>AM85*H9*0.001</f>
        <v>0</v>
      </c>
      <c r="AO85" s="358">
        <f t="shared" si="4"/>
        <v>0</v>
      </c>
      <c r="AP85" s="357">
        <f>AO85*I9*0.001</f>
        <v>0</v>
      </c>
      <c r="AQ85" s="359"/>
      <c r="AR85" s="360"/>
      <c r="AS85" s="42"/>
      <c r="AT85" s="408">
        <f t="shared" ref="AT85:AT93" si="19">AN85</f>
        <v>0</v>
      </c>
      <c r="AU85" s="408">
        <f t="shared" ref="AU85:AU93" si="20">AP85</f>
        <v>0</v>
      </c>
      <c r="AV85" s="408">
        <f t="shared" ref="AV85:AV93" si="21">AR85</f>
        <v>0</v>
      </c>
    </row>
    <row r="86" spans="1:48" s="156" customFormat="1" ht="25.15" customHeight="1" x14ac:dyDescent="0.25">
      <c r="A86" s="273" t="s">
        <v>48</v>
      </c>
      <c r="B86" s="354"/>
      <c r="C86" s="332"/>
      <c r="D86" s="333"/>
      <c r="E86" s="334"/>
      <c r="F86" s="333"/>
      <c r="G86" s="334"/>
      <c r="H86" s="335"/>
      <c r="I86" s="334"/>
      <c r="J86" s="336"/>
      <c r="K86" s="332"/>
      <c r="L86" s="336"/>
      <c r="M86" s="337"/>
      <c r="N86" s="338"/>
      <c r="O86" s="334"/>
      <c r="P86" s="333"/>
      <c r="Q86" s="334"/>
      <c r="R86" s="333"/>
      <c r="S86" s="348"/>
      <c r="T86" s="338"/>
      <c r="U86" s="334"/>
      <c r="V86" s="333"/>
      <c r="W86" s="334"/>
      <c r="X86" s="336"/>
      <c r="Y86" s="332"/>
      <c r="Z86" s="333"/>
      <c r="AA86" s="334"/>
      <c r="AB86" s="336"/>
      <c r="AC86" s="339"/>
      <c r="AD86" s="340"/>
      <c r="AE86" s="334"/>
      <c r="AF86" s="333"/>
      <c r="AG86" s="334"/>
      <c r="AH86" s="333"/>
      <c r="AI86" s="334"/>
      <c r="AJ86" s="333"/>
      <c r="AK86" s="334"/>
      <c r="AL86" s="336"/>
      <c r="AM86" s="356">
        <f t="shared" si="3"/>
        <v>0</v>
      </c>
      <c r="AN86" s="357">
        <f>AM86*H9*0.001</f>
        <v>0</v>
      </c>
      <c r="AO86" s="358">
        <f t="shared" si="4"/>
        <v>0</v>
      </c>
      <c r="AP86" s="357">
        <f>AO86*I9*0.001</f>
        <v>0</v>
      </c>
      <c r="AQ86" s="359"/>
      <c r="AR86" s="360"/>
      <c r="AS86" s="42"/>
      <c r="AT86" s="408">
        <f t="shared" si="19"/>
        <v>0</v>
      </c>
      <c r="AU86" s="408">
        <f t="shared" si="20"/>
        <v>0</v>
      </c>
      <c r="AV86" s="408">
        <f t="shared" si="21"/>
        <v>0</v>
      </c>
    </row>
    <row r="87" spans="1:48" s="156" customFormat="1" ht="25.15" customHeight="1" x14ac:dyDescent="0.25">
      <c r="A87" s="273" t="s">
        <v>53</v>
      </c>
      <c r="B87" s="354"/>
      <c r="C87" s="332"/>
      <c r="D87" s="333"/>
      <c r="E87" s="334"/>
      <c r="F87" s="333"/>
      <c r="G87" s="334"/>
      <c r="H87" s="335"/>
      <c r="I87" s="334"/>
      <c r="J87" s="336"/>
      <c r="K87" s="332"/>
      <c r="L87" s="336"/>
      <c r="M87" s="337"/>
      <c r="N87" s="338"/>
      <c r="O87" s="334"/>
      <c r="P87" s="333"/>
      <c r="Q87" s="334"/>
      <c r="R87" s="333"/>
      <c r="S87" s="348"/>
      <c r="T87" s="338"/>
      <c r="U87" s="334"/>
      <c r="V87" s="333"/>
      <c r="W87" s="334"/>
      <c r="X87" s="336"/>
      <c r="Y87" s="332"/>
      <c r="Z87" s="333"/>
      <c r="AA87" s="334"/>
      <c r="AB87" s="336"/>
      <c r="AC87" s="339"/>
      <c r="AD87" s="340"/>
      <c r="AE87" s="334"/>
      <c r="AF87" s="333"/>
      <c r="AG87" s="334"/>
      <c r="AH87" s="333"/>
      <c r="AI87" s="334"/>
      <c r="AJ87" s="333"/>
      <c r="AK87" s="334"/>
      <c r="AL87" s="336"/>
      <c r="AM87" s="356">
        <f t="shared" si="3"/>
        <v>0</v>
      </c>
      <c r="AN87" s="357">
        <f>AM87*H9*0.001</f>
        <v>0</v>
      </c>
      <c r="AO87" s="358">
        <f t="shared" si="4"/>
        <v>0</v>
      </c>
      <c r="AP87" s="357">
        <f>AO87*I9*0.001</f>
        <v>0</v>
      </c>
      <c r="AQ87" s="359"/>
      <c r="AR87" s="360"/>
      <c r="AS87" s="42"/>
      <c r="AT87" s="408">
        <f t="shared" si="19"/>
        <v>0</v>
      </c>
      <c r="AU87" s="408">
        <f t="shared" si="20"/>
        <v>0</v>
      </c>
      <c r="AV87" s="408">
        <f t="shared" si="21"/>
        <v>0</v>
      </c>
    </row>
    <row r="88" spans="1:48" s="156" customFormat="1" ht="25.15" customHeight="1" x14ac:dyDescent="0.25">
      <c r="A88" s="279" t="s">
        <v>56</v>
      </c>
      <c r="B88" s="354"/>
      <c r="C88" s="332"/>
      <c r="D88" s="333"/>
      <c r="E88" s="334"/>
      <c r="F88" s="333"/>
      <c r="G88" s="334"/>
      <c r="H88" s="335"/>
      <c r="I88" s="334"/>
      <c r="J88" s="336"/>
      <c r="K88" s="332"/>
      <c r="L88" s="336"/>
      <c r="M88" s="337"/>
      <c r="N88" s="338"/>
      <c r="O88" s="334"/>
      <c r="P88" s="333"/>
      <c r="Q88" s="334"/>
      <c r="R88" s="333"/>
      <c r="S88" s="348"/>
      <c r="T88" s="338"/>
      <c r="U88" s="334"/>
      <c r="V88" s="333"/>
      <c r="W88" s="334"/>
      <c r="X88" s="336"/>
      <c r="Y88" s="332"/>
      <c r="Z88" s="333"/>
      <c r="AA88" s="334"/>
      <c r="AB88" s="336"/>
      <c r="AC88" s="339"/>
      <c r="AD88" s="340"/>
      <c r="AE88" s="334"/>
      <c r="AF88" s="333"/>
      <c r="AG88" s="334"/>
      <c r="AH88" s="333"/>
      <c r="AI88" s="334"/>
      <c r="AJ88" s="333"/>
      <c r="AK88" s="334"/>
      <c r="AL88" s="336"/>
      <c r="AM88" s="356">
        <f t="shared" si="3"/>
        <v>0</v>
      </c>
      <c r="AN88" s="357">
        <f>AM88*H9*0.001</f>
        <v>0</v>
      </c>
      <c r="AO88" s="358">
        <f t="shared" si="4"/>
        <v>0</v>
      </c>
      <c r="AP88" s="357">
        <f>AO88*I9*0.001</f>
        <v>0</v>
      </c>
      <c r="AQ88" s="359"/>
      <c r="AR88" s="360"/>
      <c r="AS88" s="42"/>
      <c r="AT88" s="408">
        <f t="shared" si="19"/>
        <v>0</v>
      </c>
      <c r="AU88" s="408">
        <f t="shared" si="20"/>
        <v>0</v>
      </c>
      <c r="AV88" s="408">
        <f t="shared" si="21"/>
        <v>0</v>
      </c>
    </row>
    <row r="89" spans="1:48" s="156" customFormat="1" ht="25.15" customHeight="1" x14ac:dyDescent="0.2">
      <c r="A89" s="273" t="s">
        <v>73</v>
      </c>
      <c r="B89" s="368"/>
      <c r="C89" s="332"/>
      <c r="D89" s="333"/>
      <c r="E89" s="334"/>
      <c r="F89" s="333"/>
      <c r="G89" s="334"/>
      <c r="H89" s="335"/>
      <c r="I89" s="334"/>
      <c r="J89" s="336"/>
      <c r="K89" s="332"/>
      <c r="L89" s="336"/>
      <c r="M89" s="337"/>
      <c r="N89" s="338"/>
      <c r="O89" s="334"/>
      <c r="P89" s="333"/>
      <c r="Q89" s="334"/>
      <c r="R89" s="333"/>
      <c r="S89" s="348"/>
      <c r="T89" s="338"/>
      <c r="U89" s="334"/>
      <c r="V89" s="333"/>
      <c r="W89" s="334"/>
      <c r="X89" s="336"/>
      <c r="Y89" s="332"/>
      <c r="Z89" s="333"/>
      <c r="AA89" s="334"/>
      <c r="AB89" s="336"/>
      <c r="AC89" s="339"/>
      <c r="AD89" s="340"/>
      <c r="AE89" s="334"/>
      <c r="AF89" s="333"/>
      <c r="AG89" s="334"/>
      <c r="AH89" s="333"/>
      <c r="AI89" s="334"/>
      <c r="AJ89" s="333"/>
      <c r="AK89" s="334">
        <v>15</v>
      </c>
      <c r="AL89" s="336">
        <v>60</v>
      </c>
      <c r="AM89" s="356">
        <f t="shared" si="3"/>
        <v>15</v>
      </c>
      <c r="AN89" s="357">
        <f>AM89*H9*0.001</f>
        <v>0.24</v>
      </c>
      <c r="AO89" s="358">
        <f t="shared" si="4"/>
        <v>60</v>
      </c>
      <c r="AP89" s="357">
        <f>AO89*I9*0.001</f>
        <v>5.34</v>
      </c>
      <c r="AQ89" s="359"/>
      <c r="AR89" s="360"/>
      <c r="AS89" s="42"/>
      <c r="AT89" s="408">
        <f t="shared" si="19"/>
        <v>0.24</v>
      </c>
      <c r="AU89" s="408">
        <f t="shared" si="20"/>
        <v>5.34</v>
      </c>
      <c r="AV89" s="408">
        <f t="shared" si="21"/>
        <v>0</v>
      </c>
    </row>
    <row r="90" spans="1:48" s="295" customFormat="1" ht="25.15" customHeight="1" x14ac:dyDescent="0.2">
      <c r="A90" s="273" t="s">
        <v>175</v>
      </c>
      <c r="B90" s="368"/>
      <c r="C90" s="332"/>
      <c r="D90" s="333"/>
      <c r="E90" s="334"/>
      <c r="F90" s="333"/>
      <c r="G90" s="334"/>
      <c r="H90" s="335"/>
      <c r="I90" s="334"/>
      <c r="J90" s="336"/>
      <c r="K90" s="332"/>
      <c r="L90" s="336"/>
      <c r="M90" s="337"/>
      <c r="N90" s="338"/>
      <c r="O90" s="334"/>
      <c r="P90" s="333"/>
      <c r="Q90" s="334"/>
      <c r="R90" s="333"/>
      <c r="S90" s="348"/>
      <c r="T90" s="338"/>
      <c r="U90" s="334"/>
      <c r="V90" s="333"/>
      <c r="W90" s="334"/>
      <c r="X90" s="336"/>
      <c r="Y90" s="332"/>
      <c r="Z90" s="333"/>
      <c r="AA90" s="334"/>
      <c r="AB90" s="336"/>
      <c r="AC90" s="339"/>
      <c r="AD90" s="340"/>
      <c r="AE90" s="334"/>
      <c r="AF90" s="333"/>
      <c r="AG90" s="334"/>
      <c r="AH90" s="333"/>
      <c r="AI90" s="334"/>
      <c r="AJ90" s="333"/>
      <c r="AK90" s="334"/>
      <c r="AL90" s="336"/>
      <c r="AM90" s="356">
        <f t="shared" ref="AM90" si="22">(C90+E90+G90+I90+K90+M90+O90+Q90+S90+U90+W90+Y90+AA90+AC90+AE90+AG90+AI90+AK90)</f>
        <v>0</v>
      </c>
      <c r="AN90" s="357">
        <f>AM90*H9*0.001</f>
        <v>0</v>
      </c>
      <c r="AO90" s="358">
        <f t="shared" ref="AO90" si="23">+D90+F90+H90+J90+L90+N90+P90+R90+T90+V90+X90+Z90+AB90+AD90+AF90+AH90+AJ90+AL90</f>
        <v>0</v>
      </c>
      <c r="AP90" s="357">
        <f>AO90*I9*0.001</f>
        <v>0</v>
      </c>
      <c r="AQ90" s="359"/>
      <c r="AR90" s="360"/>
      <c r="AS90" s="42"/>
      <c r="AT90" s="408">
        <f t="shared" si="19"/>
        <v>0</v>
      </c>
      <c r="AU90" s="408">
        <f t="shared" si="20"/>
        <v>0</v>
      </c>
      <c r="AV90" s="408">
        <f t="shared" si="21"/>
        <v>0</v>
      </c>
    </row>
    <row r="91" spans="1:48" s="156" customFormat="1" ht="24" customHeight="1" x14ac:dyDescent="0.2">
      <c r="A91" s="280" t="s">
        <v>19</v>
      </c>
      <c r="B91" s="368"/>
      <c r="C91" s="332"/>
      <c r="D91" s="333"/>
      <c r="E91" s="334"/>
      <c r="F91" s="333"/>
      <c r="G91" s="334"/>
      <c r="H91" s="335"/>
      <c r="I91" s="334"/>
      <c r="J91" s="336"/>
      <c r="K91" s="332"/>
      <c r="L91" s="336"/>
      <c r="M91" s="337"/>
      <c r="N91" s="338"/>
      <c r="O91" s="334"/>
      <c r="P91" s="333"/>
      <c r="Q91" s="334"/>
      <c r="R91" s="333"/>
      <c r="S91" s="348"/>
      <c r="T91" s="338"/>
      <c r="U91" s="334"/>
      <c r="V91" s="333"/>
      <c r="W91" s="334"/>
      <c r="X91" s="336"/>
      <c r="Y91" s="332"/>
      <c r="Z91" s="333"/>
      <c r="AA91" s="361">
        <v>0.5</v>
      </c>
      <c r="AB91" s="362">
        <v>0.5</v>
      </c>
      <c r="AC91" s="339"/>
      <c r="AD91" s="340"/>
      <c r="AE91" s="334"/>
      <c r="AF91" s="333"/>
      <c r="AG91" s="334"/>
      <c r="AH91" s="333"/>
      <c r="AI91" s="334"/>
      <c r="AJ91" s="333"/>
      <c r="AK91" s="334"/>
      <c r="AL91" s="336"/>
      <c r="AM91" s="369">
        <f t="shared" si="3"/>
        <v>0.5</v>
      </c>
      <c r="AN91" s="357">
        <f>AM91*H9*0.001</f>
        <v>8.0000000000000002E-3</v>
      </c>
      <c r="AO91" s="370">
        <f t="shared" si="4"/>
        <v>0.5</v>
      </c>
      <c r="AP91" s="357">
        <f>AO91*I9*0.001</f>
        <v>4.4499999999999998E-2</v>
      </c>
      <c r="AQ91" s="359"/>
      <c r="AR91" s="360"/>
      <c r="AS91" s="42"/>
      <c r="AT91" s="408">
        <f t="shared" si="19"/>
        <v>8.0000000000000002E-3</v>
      </c>
      <c r="AU91" s="408">
        <f t="shared" si="20"/>
        <v>4.4499999999999998E-2</v>
      </c>
      <c r="AV91" s="408">
        <f t="shared" si="21"/>
        <v>0</v>
      </c>
    </row>
    <row r="92" spans="1:48" s="156" customFormat="1" ht="24.6" customHeight="1" x14ac:dyDescent="0.2">
      <c r="A92" s="281" t="s">
        <v>51</v>
      </c>
      <c r="B92" s="368"/>
      <c r="C92" s="371"/>
      <c r="D92" s="372"/>
      <c r="E92" s="373"/>
      <c r="F92" s="372"/>
      <c r="G92" s="373"/>
      <c r="H92" s="374"/>
      <c r="I92" s="373"/>
      <c r="J92" s="375"/>
      <c r="K92" s="371"/>
      <c r="L92" s="375"/>
      <c r="M92" s="376"/>
      <c r="N92" s="377"/>
      <c r="O92" s="373">
        <v>6</v>
      </c>
      <c r="P92" s="372">
        <v>8</v>
      </c>
      <c r="Q92" s="373"/>
      <c r="R92" s="372"/>
      <c r="S92" s="378"/>
      <c r="T92" s="377"/>
      <c r="U92" s="373"/>
      <c r="V92" s="372"/>
      <c r="W92" s="373"/>
      <c r="X92" s="375"/>
      <c r="Y92" s="371"/>
      <c r="Z92" s="372"/>
      <c r="AA92" s="373"/>
      <c r="AB92" s="375"/>
      <c r="AC92" s="379"/>
      <c r="AD92" s="380"/>
      <c r="AE92" s="373"/>
      <c r="AF92" s="372"/>
      <c r="AG92" s="373"/>
      <c r="AH92" s="372"/>
      <c r="AI92" s="373"/>
      <c r="AJ92" s="372"/>
      <c r="AK92" s="373"/>
      <c r="AL92" s="375"/>
      <c r="AM92" s="381">
        <f t="shared" si="3"/>
        <v>6</v>
      </c>
      <c r="AN92" s="382">
        <f>AM92*H9*0.001</f>
        <v>9.6000000000000002E-2</v>
      </c>
      <c r="AO92" s="383">
        <f t="shared" si="4"/>
        <v>8</v>
      </c>
      <c r="AP92" s="382">
        <f>AO92*I9*0.001</f>
        <v>0.71199999999999997</v>
      </c>
      <c r="AQ92" s="384">
        <f>P92</f>
        <v>8</v>
      </c>
      <c r="AR92" s="385">
        <f>AQ92*P9*0.001</f>
        <v>6.4000000000000001E-2</v>
      </c>
      <c r="AS92" s="42"/>
      <c r="AT92" s="408">
        <f t="shared" si="19"/>
        <v>9.6000000000000002E-2</v>
      </c>
      <c r="AU92" s="408">
        <f t="shared" si="20"/>
        <v>0.71199999999999997</v>
      </c>
      <c r="AV92" s="408">
        <f t="shared" si="21"/>
        <v>6.4000000000000001E-2</v>
      </c>
    </row>
    <row r="93" spans="1:48" s="16" customFormat="1" ht="25.15" customHeight="1" thickBot="1" x14ac:dyDescent="0.25">
      <c r="A93" s="290" t="s">
        <v>32</v>
      </c>
      <c r="B93" s="386"/>
      <c r="C93" s="387"/>
      <c r="D93" s="388"/>
      <c r="E93" s="389"/>
      <c r="F93" s="388"/>
      <c r="G93" s="389"/>
      <c r="H93" s="388"/>
      <c r="I93" s="390"/>
      <c r="J93" s="391"/>
      <c r="K93" s="392"/>
      <c r="L93" s="391"/>
      <c r="M93" s="393"/>
      <c r="N93" s="394"/>
      <c r="O93" s="389"/>
      <c r="P93" s="388"/>
      <c r="Q93" s="389"/>
      <c r="R93" s="388"/>
      <c r="S93" s="395"/>
      <c r="T93" s="394"/>
      <c r="U93" s="389"/>
      <c r="V93" s="388"/>
      <c r="W93" s="389"/>
      <c r="X93" s="396"/>
      <c r="Y93" s="387"/>
      <c r="Z93" s="388"/>
      <c r="AA93" s="390"/>
      <c r="AB93" s="391"/>
      <c r="AC93" s="397"/>
      <c r="AD93" s="398"/>
      <c r="AE93" s="389"/>
      <c r="AF93" s="388"/>
      <c r="AG93" s="389"/>
      <c r="AH93" s="388"/>
      <c r="AI93" s="390"/>
      <c r="AJ93" s="399"/>
      <c r="AK93" s="390">
        <v>0.5</v>
      </c>
      <c r="AL93" s="391">
        <v>0.5</v>
      </c>
      <c r="AM93" s="400">
        <f t="shared" ref="AM93" si="24">(C93+E93+G93+I93+K93+M93+O93+Q93+S93+U93+W93+Y93+AA93+AC93+AE93+AG93+AI93+AK93)</f>
        <v>0.5</v>
      </c>
      <c r="AN93" s="401">
        <f>AM93*H9*0.001</f>
        <v>8.0000000000000002E-3</v>
      </c>
      <c r="AO93" s="402">
        <f t="shared" ref="AO93" si="25">+D93+F93+H93+J93+L93+N93+P93+R93+T93+V93+X93+Z93+AB93+AD93+AF93+AH93+AJ93+AL93</f>
        <v>0.5</v>
      </c>
      <c r="AP93" s="401">
        <f>AO93*I9*0.001</f>
        <v>4.4499999999999998E-2</v>
      </c>
      <c r="AQ93" s="403"/>
      <c r="AR93" s="404"/>
      <c r="AS93" s="346"/>
      <c r="AT93" s="408">
        <f t="shared" si="19"/>
        <v>8.0000000000000002E-3</v>
      </c>
      <c r="AU93" s="408">
        <f t="shared" si="20"/>
        <v>4.4499999999999998E-2</v>
      </c>
      <c r="AV93" s="408">
        <f t="shared" si="21"/>
        <v>0</v>
      </c>
    </row>
    <row r="94" spans="1:48" s="158" customFormat="1" ht="15" customHeight="1" x14ac:dyDescent="0.25">
      <c r="A94" s="494" t="s">
        <v>196</v>
      </c>
      <c r="B94" s="494"/>
      <c r="C94" s="494"/>
      <c r="D94" s="494"/>
      <c r="E94" s="494"/>
      <c r="F94" s="494"/>
      <c r="G94" s="494"/>
      <c r="H94" s="494"/>
      <c r="I94" s="157"/>
      <c r="J94" s="157"/>
      <c r="O94" s="495" t="s">
        <v>178</v>
      </c>
      <c r="P94" s="495"/>
      <c r="Q94" s="495"/>
      <c r="R94" s="495"/>
      <c r="S94" s="495"/>
      <c r="T94" s="495"/>
      <c r="U94" s="495"/>
      <c r="V94" s="495"/>
      <c r="W94" s="495"/>
      <c r="X94" s="494" t="s">
        <v>138</v>
      </c>
      <c r="Y94" s="494"/>
      <c r="Z94" s="494"/>
      <c r="AA94" s="494"/>
      <c r="AB94" s="494"/>
      <c r="AC94" s="494"/>
      <c r="AD94" s="494"/>
      <c r="AE94" s="494"/>
      <c r="AF94" s="495" t="s">
        <v>137</v>
      </c>
      <c r="AG94" s="495"/>
      <c r="AH94" s="495"/>
      <c r="AI94" s="495"/>
      <c r="AJ94" s="495"/>
      <c r="AK94" s="495"/>
      <c r="AL94" s="495"/>
      <c r="AM94" s="495"/>
      <c r="AN94" s="495"/>
      <c r="AO94" s="69"/>
      <c r="AP94" s="69"/>
      <c r="AR94" s="164"/>
    </row>
    <row r="95" spans="1:48" s="160" customFormat="1" ht="27.75" customHeight="1" x14ac:dyDescent="0.25">
      <c r="A95" s="494"/>
      <c r="B95" s="494"/>
      <c r="C95" s="494"/>
      <c r="D95" s="494"/>
      <c r="E95" s="494"/>
      <c r="F95" s="494"/>
      <c r="G95" s="494"/>
      <c r="H95" s="494"/>
      <c r="I95" s="159"/>
      <c r="J95" s="159"/>
      <c r="O95" s="496"/>
      <c r="P95" s="496"/>
      <c r="Q95" s="496"/>
      <c r="R95" s="496"/>
      <c r="S95" s="496"/>
      <c r="T95" s="496"/>
      <c r="U95" s="496"/>
      <c r="V95" s="496"/>
      <c r="W95" s="496"/>
      <c r="AC95" s="73"/>
      <c r="AD95" s="73"/>
      <c r="AK95" s="249"/>
      <c r="AL95" s="249"/>
      <c r="AM95" s="250">
        <f>SUM(AM20:AM94)</f>
        <v>1367.5</v>
      </c>
      <c r="AN95" s="249"/>
      <c r="AO95" s="250">
        <f>SUM(AO20:AO94)</f>
        <v>1718.5</v>
      </c>
      <c r="AP95" s="249"/>
      <c r="AQ95" s="158"/>
      <c r="AR95" s="163"/>
    </row>
    <row r="96" spans="1:48" s="160" customFormat="1" ht="24.75" customHeight="1" x14ac:dyDescent="0.2">
      <c r="A96" s="497"/>
      <c r="B96" s="497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0" customFormat="1" ht="25.5" customHeight="1" x14ac:dyDescent="0.25">
      <c r="A97" s="156"/>
      <c r="B97" s="156"/>
      <c r="C97" s="493"/>
      <c r="D97" s="493"/>
      <c r="E97" s="493"/>
      <c r="F97" s="493"/>
      <c r="G97" s="493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0" customFormat="1" ht="12.75" customHeight="1" x14ac:dyDescent="0.25">
      <c r="A98" s="156"/>
      <c r="B98" s="156"/>
      <c r="G98" s="27"/>
      <c r="AC98" s="73"/>
      <c r="AD98" s="73"/>
      <c r="AM98" s="36"/>
      <c r="AN98" s="36"/>
      <c r="AO98" s="36"/>
      <c r="AP98" s="36"/>
      <c r="AR98" s="39"/>
    </row>
    <row r="99" spans="1:44" s="160" customFormat="1" x14ac:dyDescent="0.25">
      <c r="A99" s="156"/>
      <c r="B99" s="156"/>
      <c r="G99" s="27"/>
      <c r="AC99" s="73"/>
      <c r="AD99" s="73"/>
      <c r="AM99" s="36"/>
      <c r="AN99" s="36"/>
      <c r="AO99" s="36"/>
      <c r="AP99" s="36"/>
      <c r="AR99" s="39"/>
    </row>
    <row r="100" spans="1:44" s="160" customFormat="1" x14ac:dyDescent="0.25">
      <c r="A100" s="156"/>
      <c r="B100" s="156"/>
      <c r="G100" s="27"/>
      <c r="AC100" s="73"/>
      <c r="AD100" s="73"/>
      <c r="AM100" s="36"/>
      <c r="AN100" s="36"/>
      <c r="AO100" s="36"/>
      <c r="AP100" s="36"/>
      <c r="AR100" s="39"/>
    </row>
    <row r="101" spans="1:44" s="160" customFormat="1" x14ac:dyDescent="0.25">
      <c r="A101" s="156"/>
      <c r="B101" s="156"/>
      <c r="G101" s="27"/>
      <c r="AC101" s="73"/>
      <c r="AD101" s="73"/>
      <c r="AM101" s="36"/>
      <c r="AN101" s="36"/>
      <c r="AO101" s="36"/>
      <c r="AP101" s="36"/>
      <c r="AR101" s="39"/>
    </row>
    <row r="102" spans="1:44" s="160" customFormat="1" x14ac:dyDescent="0.25">
      <c r="A102" s="156"/>
      <c r="B102" s="156"/>
      <c r="G102" s="27"/>
      <c r="AC102" s="73"/>
      <c r="AD102" s="73"/>
      <c r="AM102" s="36"/>
      <c r="AN102" s="36"/>
      <c r="AO102" s="36"/>
      <c r="AP102" s="36"/>
      <c r="AR102" s="39"/>
    </row>
    <row r="103" spans="1:44" s="160" customFormat="1" x14ac:dyDescent="0.25">
      <c r="A103" s="156"/>
      <c r="B103" s="156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H13:I13"/>
    <mergeCell ref="J13:L13"/>
    <mergeCell ref="M13:O13"/>
    <mergeCell ref="P13:Q13"/>
    <mergeCell ref="B12:E12"/>
    <mergeCell ref="F12:G12"/>
    <mergeCell ref="J12:L12"/>
    <mergeCell ref="M12:O12"/>
    <mergeCell ref="P12:Q12"/>
    <mergeCell ref="B10:E10"/>
    <mergeCell ref="F10:G10"/>
    <mergeCell ref="J10:L10"/>
    <mergeCell ref="M10:O10"/>
    <mergeCell ref="P10:Q10"/>
    <mergeCell ref="B11:E11"/>
    <mergeCell ref="F11:G11"/>
    <mergeCell ref="J11:L11"/>
    <mergeCell ref="M11:O11"/>
    <mergeCell ref="P11:Q11"/>
    <mergeCell ref="J8:L8"/>
    <mergeCell ref="M8:O8"/>
    <mergeCell ref="P8:Q8"/>
    <mergeCell ref="AO8:AQ9"/>
    <mergeCell ref="B9:E9"/>
    <mergeCell ref="F9:G9"/>
    <mergeCell ref="J9:L9"/>
    <mergeCell ref="M9:O9"/>
    <mergeCell ref="P9:Q9"/>
    <mergeCell ref="X94:AE94"/>
    <mergeCell ref="AF94:AN94"/>
    <mergeCell ref="AM15:AN16"/>
    <mergeCell ref="B15:B16"/>
    <mergeCell ref="S1:AI4"/>
    <mergeCell ref="B2:F2"/>
    <mergeCell ref="B3:I3"/>
    <mergeCell ref="B4:E4"/>
    <mergeCell ref="A6:E6"/>
    <mergeCell ref="F6:G7"/>
    <mergeCell ref="H6:I7"/>
    <mergeCell ref="J6:L7"/>
    <mergeCell ref="B7:E7"/>
    <mergeCell ref="B8:E8"/>
    <mergeCell ref="F8:G8"/>
    <mergeCell ref="H8:I8"/>
    <mergeCell ref="AO15:AP16"/>
    <mergeCell ref="AQ15:AR16"/>
    <mergeCell ref="M6:O7"/>
    <mergeCell ref="P6:Q7"/>
    <mergeCell ref="AO6:AQ6"/>
    <mergeCell ref="V7:AK7"/>
    <mergeCell ref="AL7:AN7"/>
    <mergeCell ref="AO7:AQ7"/>
    <mergeCell ref="S10:AK10"/>
    <mergeCell ref="AM10:AN10"/>
    <mergeCell ref="AO10:AQ10"/>
    <mergeCell ref="AO11:AQ11"/>
    <mergeCell ref="Y12:AK12"/>
    <mergeCell ref="C97:G97"/>
    <mergeCell ref="AK16:AL16"/>
    <mergeCell ref="A94:H94"/>
    <mergeCell ref="O94:W94"/>
    <mergeCell ref="A95:H95"/>
    <mergeCell ref="O95:W95"/>
    <mergeCell ref="A96:B9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C16:D16"/>
    <mergeCell ref="A15:A16"/>
    <mergeCell ref="S16:T16"/>
    <mergeCell ref="U16:V16"/>
    <mergeCell ref="Y15:AB15"/>
    <mergeCell ref="AC15:AL15"/>
    <mergeCell ref="Q16:R16"/>
    <mergeCell ref="C15:J15"/>
    <mergeCell ref="K15:L15"/>
    <mergeCell ref="M15:X15"/>
    <mergeCell ref="E16:F16"/>
    <mergeCell ref="G16:H16"/>
    <mergeCell ref="I16:J16"/>
    <mergeCell ref="K16:L16"/>
    <mergeCell ref="W16:X16"/>
  </mergeCells>
  <pageMargins left="0" right="0" top="0" bottom="0" header="0.31496062992125984" footer="0.31496062992125984"/>
  <pageSetup paperSize="9" scale="26" orientation="landscape" r:id="rId1"/>
  <ignoredErrors>
    <ignoredError sqref="AO73 AO91:AO93 AO77:AO81 AO35:AO39 AO59:AO71 AO22:AO25 AO27:AO33 AO41:AO56 AO83:AO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S10" sqref="AS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5.28515625" style="70" customWidth="1"/>
    <col min="30" max="30" width="7.1406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8.42578125" style="34" customWidth="1"/>
    <col min="40" max="40" width="7.42578125" style="34" customWidth="1"/>
    <col min="41" max="41" width="6.42578125" style="34" customWidth="1"/>
    <col min="42" max="42" width="9.42578125" style="34" customWidth="1"/>
    <col min="43" max="43" width="6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42" t="s">
        <v>163</v>
      </c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O1" s="232" t="s">
        <v>139</v>
      </c>
    </row>
    <row r="2" spans="1:44" x14ac:dyDescent="0.25">
      <c r="A2" s="291" t="s">
        <v>140</v>
      </c>
      <c r="B2" s="544"/>
      <c r="C2" s="545"/>
      <c r="D2" s="545"/>
      <c r="E2" s="545"/>
      <c r="F2" s="545"/>
      <c r="G2" s="233"/>
      <c r="H2" s="227"/>
      <c r="I2" s="227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6"/>
      <c r="AK2" s="6"/>
      <c r="AL2" s="6"/>
      <c r="AO2" s="234" t="s">
        <v>141</v>
      </c>
    </row>
    <row r="3" spans="1:44" ht="11.45" customHeight="1" x14ac:dyDescent="0.25">
      <c r="A3" s="291" t="s">
        <v>142</v>
      </c>
      <c r="B3" s="546" t="s">
        <v>143</v>
      </c>
      <c r="C3" s="547"/>
      <c r="D3" s="547"/>
      <c r="E3" s="547"/>
      <c r="F3" s="547"/>
      <c r="G3" s="547"/>
      <c r="H3" s="547"/>
      <c r="I3" s="547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6"/>
      <c r="AK3" s="6"/>
      <c r="AL3" s="6"/>
    </row>
    <row r="4" spans="1:44" ht="18" customHeight="1" x14ac:dyDescent="0.25">
      <c r="A4" s="235"/>
      <c r="B4" s="548"/>
      <c r="C4" s="545"/>
      <c r="D4" s="545"/>
      <c r="E4" s="545"/>
      <c r="F4" s="236" t="s">
        <v>144</v>
      </c>
      <c r="G4" s="237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238">
        <v>5</v>
      </c>
      <c r="AK4" t="s">
        <v>168</v>
      </c>
    </row>
    <row r="5" spans="1:44" ht="6" customHeight="1" thickBot="1" x14ac:dyDescent="0.3"/>
    <row r="6" spans="1:44" ht="30" customHeight="1" thickBot="1" x14ac:dyDescent="0.3">
      <c r="A6" s="549" t="s">
        <v>145</v>
      </c>
      <c r="B6" s="550"/>
      <c r="C6" s="550"/>
      <c r="D6" s="550"/>
      <c r="E6" s="551"/>
      <c r="F6" s="552" t="s">
        <v>146</v>
      </c>
      <c r="G6" s="553"/>
      <c r="H6" s="556" t="s">
        <v>147</v>
      </c>
      <c r="I6" s="557"/>
      <c r="J6" s="552" t="s">
        <v>148</v>
      </c>
      <c r="K6" s="560"/>
      <c r="L6" s="553"/>
      <c r="M6" s="509" t="s">
        <v>149</v>
      </c>
      <c r="N6" s="510"/>
      <c r="O6" s="511"/>
      <c r="P6" s="509" t="s">
        <v>150</v>
      </c>
      <c r="Q6" s="511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17" t="s">
        <v>152</v>
      </c>
      <c r="AP6" s="518"/>
      <c r="AQ6" s="519"/>
    </row>
    <row r="7" spans="1:44" ht="36" customHeight="1" thickBot="1" x14ac:dyDescent="0.3">
      <c r="A7" s="242" t="s">
        <v>153</v>
      </c>
      <c r="B7" s="562" t="s">
        <v>154</v>
      </c>
      <c r="C7" s="563"/>
      <c r="D7" s="563"/>
      <c r="E7" s="564"/>
      <c r="F7" s="554"/>
      <c r="G7" s="555"/>
      <c r="H7" s="558"/>
      <c r="I7" s="559"/>
      <c r="J7" s="554"/>
      <c r="K7" s="561"/>
      <c r="L7" s="555"/>
      <c r="M7" s="512"/>
      <c r="N7" s="513"/>
      <c r="O7" s="514"/>
      <c r="P7" s="515"/>
      <c r="Q7" s="516"/>
      <c r="S7" s="243" t="s">
        <v>155</v>
      </c>
      <c r="T7" s="244"/>
      <c r="U7" s="244"/>
      <c r="V7" s="520" t="s">
        <v>156</v>
      </c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2" t="s">
        <v>157</v>
      </c>
      <c r="AM7" s="522"/>
      <c r="AN7" s="523"/>
      <c r="AO7" s="524" t="s">
        <v>181</v>
      </c>
      <c r="AP7" s="525"/>
      <c r="AQ7" s="526"/>
    </row>
    <row r="8" spans="1:44" ht="9" customHeight="1" x14ac:dyDescent="0.25">
      <c r="A8" s="245">
        <v>1</v>
      </c>
      <c r="B8" s="565">
        <v>2</v>
      </c>
      <c r="C8" s="566"/>
      <c r="D8" s="566"/>
      <c r="E8" s="567"/>
      <c r="F8" s="568">
        <v>3</v>
      </c>
      <c r="G8" s="569"/>
      <c r="H8" s="568">
        <v>4</v>
      </c>
      <c r="I8" s="569"/>
      <c r="J8" s="568">
        <v>5</v>
      </c>
      <c r="K8" s="570"/>
      <c r="L8" s="569"/>
      <c r="M8" s="571">
        <v>6</v>
      </c>
      <c r="N8" s="572"/>
      <c r="O8" s="573"/>
      <c r="P8" s="568">
        <v>7</v>
      </c>
      <c r="Q8" s="569"/>
      <c r="AM8" s="234"/>
      <c r="AN8" s="234"/>
      <c r="AO8" s="574">
        <v>43714</v>
      </c>
      <c r="AP8" s="575"/>
      <c r="AQ8" s="576"/>
    </row>
    <row r="9" spans="1:44" ht="15.75" thickBot="1" x14ac:dyDescent="0.3">
      <c r="A9" s="228"/>
      <c r="B9" s="580"/>
      <c r="C9" s="581"/>
      <c r="D9" s="581"/>
      <c r="E9" s="581"/>
      <c r="F9" s="581"/>
      <c r="G9" s="581"/>
      <c r="H9" s="238">
        <v>6</v>
      </c>
      <c r="I9" s="238">
        <v>16</v>
      </c>
      <c r="J9" s="581"/>
      <c r="K9" s="581"/>
      <c r="L9" s="581"/>
      <c r="M9" s="581"/>
      <c r="N9" s="581"/>
      <c r="O9" s="581"/>
      <c r="P9" s="582"/>
      <c r="Q9" s="583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77"/>
      <c r="AP9" s="578"/>
      <c r="AQ9" s="579"/>
    </row>
    <row r="10" spans="1:44" ht="15.75" thickBot="1" x14ac:dyDescent="0.3">
      <c r="A10" s="228"/>
      <c r="B10" s="580"/>
      <c r="C10" s="581"/>
      <c r="D10" s="581"/>
      <c r="E10" s="581"/>
      <c r="F10" s="581"/>
      <c r="G10" s="581"/>
      <c r="H10" s="68"/>
      <c r="I10" s="68"/>
      <c r="J10" s="581"/>
      <c r="K10" s="581"/>
      <c r="L10" s="581"/>
      <c r="M10" s="581"/>
      <c r="N10" s="581"/>
      <c r="O10" s="581"/>
      <c r="P10" s="584"/>
      <c r="Q10" s="585"/>
      <c r="S10" s="527" t="s">
        <v>159</v>
      </c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M10" s="529" t="s">
        <v>160</v>
      </c>
      <c r="AN10" s="530"/>
      <c r="AO10" s="531">
        <v>48392877</v>
      </c>
      <c r="AP10" s="532"/>
      <c r="AQ10" s="533"/>
    </row>
    <row r="11" spans="1:44" ht="15.75" thickBot="1" x14ac:dyDescent="0.3">
      <c r="A11" s="228"/>
      <c r="B11" s="580"/>
      <c r="C11" s="581"/>
      <c r="D11" s="581"/>
      <c r="E11" s="581"/>
      <c r="F11" s="581"/>
      <c r="G11" s="581"/>
      <c r="H11" s="68"/>
      <c r="I11" s="68"/>
      <c r="J11" s="581"/>
      <c r="K11" s="581"/>
      <c r="L11" s="581"/>
      <c r="M11" s="581"/>
      <c r="N11" s="581"/>
      <c r="O11" s="581"/>
      <c r="P11" s="584"/>
      <c r="Q11" s="585"/>
      <c r="AO11" s="534"/>
      <c r="AP11" s="535"/>
      <c r="AQ11" s="536"/>
    </row>
    <row r="12" spans="1:44" x14ac:dyDescent="0.25">
      <c r="A12" s="228"/>
      <c r="B12" s="580"/>
      <c r="C12" s="581"/>
      <c r="D12" s="581"/>
      <c r="E12" s="581"/>
      <c r="F12" s="581"/>
      <c r="G12" s="581"/>
      <c r="H12" s="68"/>
      <c r="I12" s="68"/>
      <c r="J12" s="581"/>
      <c r="K12" s="581"/>
      <c r="L12" s="581"/>
      <c r="M12" s="581"/>
      <c r="N12" s="581"/>
      <c r="O12" s="581"/>
      <c r="P12" s="588"/>
      <c r="Q12" s="589"/>
      <c r="S12" s="214" t="s">
        <v>161</v>
      </c>
      <c r="Y12" s="537" t="s">
        <v>195</v>
      </c>
      <c r="Z12" s="537"/>
      <c r="AA12" s="537"/>
      <c r="AB12" s="537"/>
      <c r="AC12" s="537"/>
      <c r="AD12" s="537"/>
      <c r="AE12" s="537"/>
      <c r="AF12" s="537"/>
      <c r="AG12" s="537"/>
      <c r="AH12" s="537"/>
      <c r="AI12" s="537"/>
      <c r="AJ12" s="537"/>
      <c r="AK12" s="537"/>
    </row>
    <row r="13" spans="1:44" x14ac:dyDescent="0.25">
      <c r="A13" s="1"/>
      <c r="B13" s="2"/>
      <c r="C13" s="3"/>
      <c r="D13" s="3"/>
      <c r="E13" s="3"/>
      <c r="F13" s="3"/>
      <c r="H13" s="586" t="s">
        <v>162</v>
      </c>
      <c r="I13" s="587"/>
      <c r="J13" s="581"/>
      <c r="K13" s="581"/>
      <c r="L13" s="581"/>
      <c r="M13" s="581"/>
      <c r="N13" s="581"/>
      <c r="O13" s="581"/>
      <c r="P13" s="581"/>
      <c r="Q13" s="581"/>
      <c r="R13" s="6"/>
      <c r="S13" s="6"/>
      <c r="T13" s="6"/>
    </row>
    <row r="14" spans="1:44" ht="4.90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73" t="s">
        <v>5</v>
      </c>
      <c r="B15" s="540" t="s">
        <v>6</v>
      </c>
      <c r="C15" s="482" t="s">
        <v>7</v>
      </c>
      <c r="D15" s="483"/>
      <c r="E15" s="483"/>
      <c r="F15" s="483"/>
      <c r="G15" s="483"/>
      <c r="H15" s="483"/>
      <c r="I15" s="483"/>
      <c r="J15" s="484"/>
      <c r="K15" s="479">
        <v>0.41666666666666669</v>
      </c>
      <c r="L15" s="481"/>
      <c r="M15" s="485" t="s">
        <v>8</v>
      </c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7"/>
      <c r="Y15" s="479" t="s">
        <v>9</v>
      </c>
      <c r="Z15" s="480"/>
      <c r="AA15" s="480"/>
      <c r="AB15" s="481"/>
      <c r="AC15" s="482" t="s">
        <v>10</v>
      </c>
      <c r="AD15" s="483"/>
      <c r="AE15" s="483"/>
      <c r="AF15" s="483"/>
      <c r="AG15" s="483"/>
      <c r="AH15" s="483"/>
      <c r="AI15" s="483"/>
      <c r="AJ15" s="483"/>
      <c r="AK15" s="483"/>
      <c r="AL15" s="484"/>
      <c r="AM15" s="538" t="s">
        <v>2</v>
      </c>
      <c r="AN15" s="503"/>
      <c r="AO15" s="503" t="s">
        <v>11</v>
      </c>
      <c r="AP15" s="503"/>
      <c r="AQ15" s="505" t="s">
        <v>3</v>
      </c>
      <c r="AR15" s="506"/>
    </row>
    <row r="16" spans="1:44" s="135" customFormat="1" ht="42.6" customHeight="1" thickBot="1" x14ac:dyDescent="0.25">
      <c r="A16" s="474"/>
      <c r="B16" s="541"/>
      <c r="C16" s="501"/>
      <c r="D16" s="502"/>
      <c r="E16" s="592" t="str">
        <f>внебюдж!E16</f>
        <v>Каша вязкая молочная"Рябчик"</v>
      </c>
      <c r="F16" s="592"/>
      <c r="G16" s="592" t="str">
        <f>внебюдж!G16</f>
        <v xml:space="preserve">Батон с маслом </v>
      </c>
      <c r="H16" s="592"/>
      <c r="I16" s="592" t="str">
        <f>внебюдж!I16</f>
        <v>Какао с молоком</v>
      </c>
      <c r="J16" s="593"/>
      <c r="K16" s="594" t="str">
        <f>внебюдж!K16</f>
        <v>Яблоко</v>
      </c>
      <c r="L16" s="595"/>
      <c r="M16" s="590" t="str">
        <f>внебюдж!M16</f>
        <v>Салат из капусты со свежими томатами</v>
      </c>
      <c r="N16" s="591"/>
      <c r="O16" s="596" t="str">
        <f>внебюдж!O16</f>
        <v>Суп картофельный с зел.горошком</v>
      </c>
      <c r="P16" s="598"/>
      <c r="Q16" s="596" t="str">
        <f>внебюдж!Q16</f>
        <v>Картофельная запеканка</v>
      </c>
      <c r="R16" s="598"/>
      <c r="S16" s="600" t="str">
        <f>внебюдж!S16</f>
        <v>Соус томатный</v>
      </c>
      <c r="T16" s="601"/>
      <c r="U16" s="596" t="str">
        <f>внебюдж!U16</f>
        <v>Компот из сухофруктов</v>
      </c>
      <c r="V16" s="598"/>
      <c r="W16" s="596" t="str">
        <f>внебюдж!W16</f>
        <v>Хлеб ржаной</v>
      </c>
      <c r="X16" s="597"/>
      <c r="Y16" s="590" t="str">
        <f>внебюдж!Y16</f>
        <v>Молоко</v>
      </c>
      <c r="Z16" s="598"/>
      <c r="AA16" s="596" t="str">
        <f>внебюдж!AA16</f>
        <v>Плюшка</v>
      </c>
      <c r="AB16" s="597"/>
      <c r="AC16" s="590" t="str">
        <f>внебюдж!AC16</f>
        <v>Омлет натуральный</v>
      </c>
      <c r="AD16" s="598"/>
      <c r="AE16" s="599" t="str">
        <f>внебюдж!AE16</f>
        <v>Кабачковая икра</v>
      </c>
      <c r="AF16" s="598"/>
      <c r="AG16" s="596">
        <f>внебюдж!AG16</f>
        <v>0</v>
      </c>
      <c r="AH16" s="598"/>
      <c r="AI16" s="596" t="str">
        <f>внебюдж!AI16</f>
        <v>Батон</v>
      </c>
      <c r="AJ16" s="598"/>
      <c r="AK16" s="596" t="str">
        <f>внебюдж!AK16</f>
        <v>Чай с лимоном,зефир</v>
      </c>
      <c r="AL16" s="597"/>
      <c r="AM16" s="539"/>
      <c r="AN16" s="504"/>
      <c r="AO16" s="504"/>
      <c r="AP16" s="504"/>
      <c r="AQ16" s="507"/>
      <c r="AR16" s="508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</row>
    <row r="19" spans="1:47" s="179" customFormat="1" ht="13.15" customHeight="1" x14ac:dyDescent="0.25">
      <c r="A19" s="271" t="s">
        <v>17</v>
      </c>
      <c r="B19" s="285"/>
      <c r="C19" s="55"/>
      <c r="D19" s="133"/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/>
      <c r="D20" s="43"/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v>20</v>
      </c>
      <c r="AN20" s="194">
        <v>0.12</v>
      </c>
      <c r="AO20" s="195">
        <v>25</v>
      </c>
      <c r="AP20" s="194"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/>
      <c r="D21" s="43"/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/>
      <c r="D22" s="43"/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/>
      <c r="D23" s="43"/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/>
      <c r="D24" s="43"/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/>
      <c r="D25" s="43"/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/>
      <c r="D26" s="43"/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/>
      <c r="D27" s="43"/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/>
      <c r="D28" s="43"/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/>
      <c r="D29" s="43"/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/>
      <c r="D30" s="43"/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/>
      <c r="D31" s="43"/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/>
      <c r="D32" s="43"/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/>
      <c r="D33" s="43"/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/>
      <c r="D34" s="43"/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/>
      <c r="D35" s="43"/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/>
      <c r="D36" s="43"/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/>
      <c r="D37" s="43"/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/>
      <c r="D38" s="43"/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/>
      <c r="D39" s="43"/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/>
      <c r="D40" s="43"/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/>
      <c r="D41" s="43"/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/>
      <c r="D42" s="43"/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/>
      <c r="D43" s="43"/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/>
      <c r="D44" s="43"/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/>
      <c r="D45" s="43"/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/>
      <c r="D46" s="43"/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/>
      <c r="D47" s="43"/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/>
      <c r="D48" s="43"/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/>
      <c r="D49" s="43"/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/>
      <c r="D50" s="43"/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/>
      <c r="D51" s="43"/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/>
      <c r="D52" s="43"/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/>
      <c r="D53" s="43"/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/>
      <c r="D54" s="43"/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/>
      <c r="D55" s="43"/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/>
      <c r="D56" s="43"/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/>
      <c r="D59" s="43"/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/>
      <c r="D60" s="43"/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/>
      <c r="D61" s="43"/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/>
      <c r="D62" s="43"/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/>
      <c r="D63" s="43"/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/>
      <c r="D64" s="43"/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/>
      <c r="D65" s="43"/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/>
      <c r="D66" s="43"/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/>
      <c r="D67" s="43"/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/>
      <c r="D68" s="43"/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/>
      <c r="D69" s="43"/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/>
      <c r="D70" s="43"/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/>
      <c r="D71" s="43"/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/>
      <c r="D72" s="43"/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/>
      <c r="D73" s="43"/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/>
      <c r="D74" s="43"/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/>
      <c r="D75" s="43"/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/>
      <c r="D76" s="43"/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/>
      <c r="D77" s="43"/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/>
      <c r="D78" s="43"/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/>
      <c r="D79" s="43"/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/>
      <c r="D80" s="43"/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/>
      <c r="D81" s="43"/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/>
      <c r="D82" s="43"/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/>
      <c r="D83" s="43"/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/>
      <c r="D84" s="43"/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/>
      <c r="D85" s="43"/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/>
      <c r="D86" s="43"/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/>
      <c r="D87" s="43"/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/>
      <c r="D88" s="43"/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/>
      <c r="D89" s="43"/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/>
      <c r="D90" s="43"/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/>
      <c r="D91" s="43"/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/>
      <c r="D92" s="257"/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/>
      <c r="D93" s="143"/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2" customHeight="1" x14ac:dyDescent="0.25">
      <c r="A94" s="494" t="s">
        <v>197</v>
      </c>
      <c r="B94" s="494"/>
      <c r="C94" s="494"/>
      <c r="D94" s="494"/>
      <c r="E94" s="494"/>
      <c r="F94" s="494"/>
      <c r="G94" s="494"/>
      <c r="H94" s="494"/>
      <c r="I94" s="157"/>
      <c r="J94" s="157"/>
      <c r="O94" s="495" t="s">
        <v>178</v>
      </c>
      <c r="P94" s="495"/>
      <c r="Q94" s="495"/>
      <c r="R94" s="495"/>
      <c r="S94" s="495"/>
      <c r="T94" s="495"/>
      <c r="U94" s="495"/>
      <c r="V94" s="495"/>
      <c r="W94" s="495"/>
      <c r="X94" s="494" t="s">
        <v>138</v>
      </c>
      <c r="Y94" s="494"/>
      <c r="Z94" s="494"/>
      <c r="AA94" s="494"/>
      <c r="AB94" s="494"/>
      <c r="AC94" s="494"/>
      <c r="AD94" s="494"/>
      <c r="AE94" s="494"/>
      <c r="AF94" s="495" t="s">
        <v>137</v>
      </c>
      <c r="AG94" s="495"/>
      <c r="AH94" s="495"/>
      <c r="AI94" s="495"/>
      <c r="AJ94" s="495"/>
      <c r="AK94" s="495"/>
      <c r="AL94" s="495"/>
      <c r="AM94" s="495"/>
      <c r="AN94" s="495"/>
      <c r="AO94" s="69"/>
      <c r="AP94" s="69"/>
      <c r="AR94" s="164"/>
    </row>
    <row r="95" spans="1:47" s="163" customFormat="1" ht="27.75" customHeight="1" x14ac:dyDescent="0.25">
      <c r="A95" s="494"/>
      <c r="B95" s="494"/>
      <c r="C95" s="494"/>
      <c r="D95" s="494"/>
      <c r="E95" s="494"/>
      <c r="F95" s="494"/>
      <c r="G95" s="494"/>
      <c r="H95" s="494"/>
      <c r="I95" s="159"/>
      <c r="J95" s="159"/>
      <c r="O95" s="496"/>
      <c r="P95" s="496"/>
      <c r="Q95" s="496"/>
      <c r="R95" s="496"/>
      <c r="S95" s="496"/>
      <c r="T95" s="496"/>
      <c r="U95" s="496"/>
      <c r="V95" s="496"/>
      <c r="W95" s="496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497"/>
      <c r="B96" s="497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93"/>
      <c r="D97" s="493"/>
      <c r="E97" s="493"/>
      <c r="F97" s="493"/>
      <c r="G97" s="493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W10" sqref="AW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6.85546875" style="70" customWidth="1"/>
    <col min="30" max="30" width="7.425781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9.5703125" style="34" customWidth="1"/>
    <col min="43" max="43" width="7.28515625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42" t="s">
        <v>163</v>
      </c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O1" s="232" t="s">
        <v>139</v>
      </c>
    </row>
    <row r="2" spans="1:44" x14ac:dyDescent="0.25">
      <c r="A2" s="293" t="s">
        <v>140</v>
      </c>
      <c r="B2" s="544"/>
      <c r="C2" s="545"/>
      <c r="D2" s="545"/>
      <c r="E2" s="545"/>
      <c r="F2" s="545"/>
      <c r="G2" s="233"/>
      <c r="H2" s="227"/>
      <c r="I2" s="227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6"/>
      <c r="AK2" s="6"/>
      <c r="AL2" s="6"/>
      <c r="AO2" s="234" t="s">
        <v>141</v>
      </c>
    </row>
    <row r="3" spans="1:44" ht="9" customHeight="1" x14ac:dyDescent="0.25">
      <c r="A3" s="293" t="s">
        <v>142</v>
      </c>
      <c r="B3" s="546" t="s">
        <v>143</v>
      </c>
      <c r="C3" s="547"/>
      <c r="D3" s="547"/>
      <c r="E3" s="547"/>
      <c r="F3" s="547"/>
      <c r="G3" s="547"/>
      <c r="H3" s="547"/>
      <c r="I3" s="547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6"/>
      <c r="AK3" s="6"/>
      <c r="AL3" s="6"/>
    </row>
    <row r="4" spans="1:44" ht="10.9" customHeight="1" x14ac:dyDescent="0.25">
      <c r="A4" s="235"/>
      <c r="B4" s="548"/>
      <c r="C4" s="545"/>
      <c r="D4" s="545"/>
      <c r="E4" s="545"/>
      <c r="F4" s="236" t="s">
        <v>144</v>
      </c>
      <c r="G4" s="237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238">
        <v>5</v>
      </c>
      <c r="AK4" t="s">
        <v>169</v>
      </c>
    </row>
    <row r="5" spans="1:44" ht="5.45" customHeight="1" thickBot="1" x14ac:dyDescent="0.3"/>
    <row r="6" spans="1:44" ht="30" customHeight="1" thickBot="1" x14ac:dyDescent="0.3">
      <c r="A6" s="549" t="s">
        <v>145</v>
      </c>
      <c r="B6" s="550"/>
      <c r="C6" s="550"/>
      <c r="D6" s="550"/>
      <c r="E6" s="551"/>
      <c r="F6" s="552" t="s">
        <v>146</v>
      </c>
      <c r="G6" s="553"/>
      <c r="H6" s="556" t="s">
        <v>147</v>
      </c>
      <c r="I6" s="557"/>
      <c r="J6" s="552" t="s">
        <v>148</v>
      </c>
      <c r="K6" s="560"/>
      <c r="L6" s="553"/>
      <c r="M6" s="509" t="s">
        <v>149</v>
      </c>
      <c r="N6" s="510"/>
      <c r="O6" s="511"/>
      <c r="P6" s="509" t="s">
        <v>150</v>
      </c>
      <c r="Q6" s="511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17" t="s">
        <v>152</v>
      </c>
      <c r="AP6" s="518"/>
      <c r="AQ6" s="519"/>
    </row>
    <row r="7" spans="1:44" ht="36" customHeight="1" thickBot="1" x14ac:dyDescent="0.3">
      <c r="A7" s="242" t="s">
        <v>153</v>
      </c>
      <c r="B7" s="562" t="s">
        <v>154</v>
      </c>
      <c r="C7" s="563"/>
      <c r="D7" s="563"/>
      <c r="E7" s="564"/>
      <c r="F7" s="554"/>
      <c r="G7" s="555"/>
      <c r="H7" s="558"/>
      <c r="I7" s="559"/>
      <c r="J7" s="554"/>
      <c r="K7" s="561"/>
      <c r="L7" s="555"/>
      <c r="M7" s="512"/>
      <c r="N7" s="513"/>
      <c r="O7" s="514"/>
      <c r="P7" s="515"/>
      <c r="Q7" s="516"/>
      <c r="S7" s="243" t="s">
        <v>155</v>
      </c>
      <c r="T7" s="244"/>
      <c r="U7" s="244"/>
      <c r="V7" s="520" t="s">
        <v>156</v>
      </c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2" t="s">
        <v>157</v>
      </c>
      <c r="AM7" s="522"/>
      <c r="AN7" s="523"/>
      <c r="AO7" s="524" t="s">
        <v>181</v>
      </c>
      <c r="AP7" s="525"/>
      <c r="AQ7" s="526"/>
    </row>
    <row r="8" spans="1:44" ht="9" customHeight="1" x14ac:dyDescent="0.25">
      <c r="A8" s="245">
        <v>1</v>
      </c>
      <c r="B8" s="565">
        <v>2</v>
      </c>
      <c r="C8" s="566"/>
      <c r="D8" s="566"/>
      <c r="E8" s="567"/>
      <c r="F8" s="568">
        <v>3</v>
      </c>
      <c r="G8" s="569"/>
      <c r="H8" s="568">
        <v>4</v>
      </c>
      <c r="I8" s="569"/>
      <c r="J8" s="568">
        <v>5</v>
      </c>
      <c r="K8" s="570"/>
      <c r="L8" s="569"/>
      <c r="M8" s="571">
        <v>6</v>
      </c>
      <c r="N8" s="572"/>
      <c r="O8" s="573"/>
      <c r="P8" s="568">
        <v>7</v>
      </c>
      <c r="Q8" s="569"/>
      <c r="AM8" s="234"/>
      <c r="AN8" s="234"/>
      <c r="AO8" s="574">
        <v>43714</v>
      </c>
      <c r="AP8" s="575"/>
      <c r="AQ8" s="576"/>
    </row>
    <row r="9" spans="1:44" ht="15.75" thickBot="1" x14ac:dyDescent="0.3">
      <c r="A9" s="228"/>
      <c r="B9" s="580"/>
      <c r="C9" s="581"/>
      <c r="D9" s="581"/>
      <c r="E9" s="581"/>
      <c r="F9" s="581"/>
      <c r="G9" s="581"/>
      <c r="H9" s="238">
        <f>'50%ВНБ'!H9</f>
        <v>6</v>
      </c>
      <c r="I9" s="238">
        <f>'50%ВНБ'!I9</f>
        <v>16</v>
      </c>
      <c r="J9" s="581"/>
      <c r="K9" s="581"/>
      <c r="L9" s="581"/>
      <c r="M9" s="581"/>
      <c r="N9" s="581"/>
      <c r="O9" s="581"/>
      <c r="P9" s="582"/>
      <c r="Q9" s="583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77"/>
      <c r="AP9" s="578"/>
      <c r="AQ9" s="579"/>
    </row>
    <row r="10" spans="1:44" ht="15.75" thickBot="1" x14ac:dyDescent="0.3">
      <c r="A10" s="228"/>
      <c r="B10" s="580"/>
      <c r="C10" s="581"/>
      <c r="D10" s="581"/>
      <c r="E10" s="581"/>
      <c r="F10" s="581"/>
      <c r="G10" s="581"/>
      <c r="H10" s="68"/>
      <c r="I10" s="68"/>
      <c r="J10" s="581"/>
      <c r="K10" s="581"/>
      <c r="L10" s="581"/>
      <c r="M10" s="581"/>
      <c r="N10" s="581"/>
      <c r="O10" s="581"/>
      <c r="P10" s="584"/>
      <c r="Q10" s="585"/>
      <c r="S10" s="527" t="s">
        <v>159</v>
      </c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M10" s="529" t="s">
        <v>160</v>
      </c>
      <c r="AN10" s="530"/>
      <c r="AO10" s="531">
        <v>48392877</v>
      </c>
      <c r="AP10" s="532"/>
      <c r="AQ10" s="533"/>
    </row>
    <row r="11" spans="1:44" ht="15.75" thickBot="1" x14ac:dyDescent="0.3">
      <c r="A11" s="228"/>
      <c r="B11" s="580"/>
      <c r="C11" s="581"/>
      <c r="D11" s="581"/>
      <c r="E11" s="581"/>
      <c r="F11" s="581"/>
      <c r="G11" s="581"/>
      <c r="H11" s="68"/>
      <c r="I11" s="68"/>
      <c r="J11" s="581"/>
      <c r="K11" s="581"/>
      <c r="L11" s="581"/>
      <c r="M11" s="581"/>
      <c r="N11" s="581"/>
      <c r="O11" s="581"/>
      <c r="P11" s="584"/>
      <c r="Q11" s="585"/>
      <c r="AO11" s="534"/>
      <c r="AP11" s="535"/>
      <c r="AQ11" s="536"/>
    </row>
    <row r="12" spans="1:44" x14ac:dyDescent="0.25">
      <c r="A12" s="228"/>
      <c r="B12" s="580"/>
      <c r="C12" s="581"/>
      <c r="D12" s="581"/>
      <c r="E12" s="581"/>
      <c r="F12" s="581"/>
      <c r="G12" s="581"/>
      <c r="H12" s="68"/>
      <c r="I12" s="68"/>
      <c r="J12" s="581"/>
      <c r="K12" s="581"/>
      <c r="L12" s="581"/>
      <c r="M12" s="581"/>
      <c r="N12" s="581"/>
      <c r="O12" s="581"/>
      <c r="P12" s="588"/>
      <c r="Q12" s="589"/>
      <c r="S12" s="214" t="s">
        <v>161</v>
      </c>
      <c r="Y12" s="537" t="s">
        <v>195</v>
      </c>
      <c r="Z12" s="537"/>
      <c r="AA12" s="537"/>
      <c r="AB12" s="537"/>
      <c r="AC12" s="537"/>
      <c r="AD12" s="537"/>
      <c r="AE12" s="537"/>
      <c r="AF12" s="537"/>
      <c r="AG12" s="537"/>
      <c r="AH12" s="537"/>
      <c r="AI12" s="537"/>
      <c r="AJ12" s="537"/>
      <c r="AK12" s="537"/>
    </row>
    <row r="13" spans="1:44" x14ac:dyDescent="0.25">
      <c r="A13" s="1"/>
      <c r="B13" s="2"/>
      <c r="C13" s="3"/>
      <c r="D13" s="3"/>
      <c r="E13" s="3"/>
      <c r="F13" s="3"/>
      <c r="H13" s="586" t="s">
        <v>162</v>
      </c>
      <c r="I13" s="587"/>
      <c r="J13" s="581"/>
      <c r="K13" s="581"/>
      <c r="L13" s="581"/>
      <c r="M13" s="581"/>
      <c r="N13" s="581"/>
      <c r="O13" s="581"/>
      <c r="P13" s="581"/>
      <c r="Q13" s="581"/>
      <c r="R13" s="6"/>
      <c r="S13" s="6"/>
      <c r="T13" s="6"/>
    </row>
    <row r="14" spans="1:44" ht="13.15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73" t="s">
        <v>5</v>
      </c>
      <c r="B15" s="540" t="s">
        <v>6</v>
      </c>
      <c r="C15" s="482" t="s">
        <v>7</v>
      </c>
      <c r="D15" s="483"/>
      <c r="E15" s="483"/>
      <c r="F15" s="483"/>
      <c r="G15" s="483"/>
      <c r="H15" s="483"/>
      <c r="I15" s="483"/>
      <c r="J15" s="484"/>
      <c r="K15" s="479">
        <v>0.41666666666666669</v>
      </c>
      <c r="L15" s="481"/>
      <c r="M15" s="485" t="s">
        <v>8</v>
      </c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7"/>
      <c r="Y15" s="479" t="s">
        <v>9</v>
      </c>
      <c r="Z15" s="480"/>
      <c r="AA15" s="480"/>
      <c r="AB15" s="481"/>
      <c r="AC15" s="482" t="s">
        <v>10</v>
      </c>
      <c r="AD15" s="483"/>
      <c r="AE15" s="483"/>
      <c r="AF15" s="483"/>
      <c r="AG15" s="483"/>
      <c r="AH15" s="483"/>
      <c r="AI15" s="483"/>
      <c r="AJ15" s="483"/>
      <c r="AK15" s="483"/>
      <c r="AL15" s="484"/>
      <c r="AM15" s="538" t="s">
        <v>2</v>
      </c>
      <c r="AN15" s="503"/>
      <c r="AO15" s="503" t="s">
        <v>11</v>
      </c>
      <c r="AP15" s="503"/>
      <c r="AQ15" s="505" t="s">
        <v>3</v>
      </c>
      <c r="AR15" s="506"/>
    </row>
    <row r="16" spans="1:44" s="135" customFormat="1" ht="47.45" customHeight="1" thickBot="1" x14ac:dyDescent="0.25">
      <c r="A16" s="474"/>
      <c r="B16" s="541"/>
      <c r="C16" s="501"/>
      <c r="D16" s="502"/>
      <c r="E16" s="488" t="str">
        <f>внебюдж!E16</f>
        <v>Каша вязкая молочная"Рябчик"</v>
      </c>
      <c r="F16" s="488"/>
      <c r="G16" s="488" t="str">
        <f>внебюдж!G16</f>
        <v xml:space="preserve">Батон с маслом </v>
      </c>
      <c r="H16" s="488"/>
      <c r="I16" s="488" t="str">
        <f>внебюдж!I16</f>
        <v>Какао с молоком</v>
      </c>
      <c r="J16" s="489"/>
      <c r="K16" s="490" t="str">
        <f>внебюдж!K16</f>
        <v>Яблоко</v>
      </c>
      <c r="L16" s="491"/>
      <c r="M16" s="498" t="str">
        <f>внебюдж!M16</f>
        <v>Салат из капусты со свежими томатами</v>
      </c>
      <c r="N16" s="500"/>
      <c r="O16" s="592" t="s">
        <v>193</v>
      </c>
      <c r="P16" s="592"/>
      <c r="Q16" s="477" t="str">
        <f>внебюдж!Q16</f>
        <v>Картофельная запеканка</v>
      </c>
      <c r="R16" s="478"/>
      <c r="S16" s="475" t="str">
        <f>внебюдж!S16</f>
        <v>Соус томатный</v>
      </c>
      <c r="T16" s="476"/>
      <c r="U16" s="477" t="str">
        <f>внебюдж!U16</f>
        <v>Компот из сухофруктов</v>
      </c>
      <c r="V16" s="478"/>
      <c r="W16" s="477" t="str">
        <f>внебюдж!W16</f>
        <v>Хлеб ржаной</v>
      </c>
      <c r="X16" s="492"/>
      <c r="Y16" s="498" t="str">
        <f>внебюдж!Y16</f>
        <v>Молоко</v>
      </c>
      <c r="Z16" s="478"/>
      <c r="AA16" s="477" t="str">
        <f>внебюдж!AA16</f>
        <v>Плюшка</v>
      </c>
      <c r="AB16" s="492"/>
      <c r="AC16" s="498" t="str">
        <f>внебюдж!AC16</f>
        <v>Омлет натуральный</v>
      </c>
      <c r="AD16" s="478"/>
      <c r="AE16" s="499" t="str">
        <f>внебюдж!AE16</f>
        <v>Кабачковая икра</v>
      </c>
      <c r="AF16" s="478"/>
      <c r="AG16" s="477">
        <f>внебюдж!AG16</f>
        <v>0</v>
      </c>
      <c r="AH16" s="478"/>
      <c r="AI16" s="477" t="str">
        <f>внебюдж!AI16</f>
        <v>Батон</v>
      </c>
      <c r="AJ16" s="478"/>
      <c r="AK16" s="477" t="str">
        <f>внебюдж!AK16</f>
        <v>Чай с лимоном,зефир</v>
      </c>
      <c r="AL16" s="492"/>
      <c r="AM16" s="539"/>
      <c r="AN16" s="504"/>
      <c r="AO16" s="504"/>
      <c r="AP16" s="504"/>
      <c r="AQ16" s="507"/>
      <c r="AR16" s="508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271" t="s">
        <v>17</v>
      </c>
      <c r="B19" s="285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f>'50%ВНБ'!AM20</f>
        <v>20</v>
      </c>
      <c r="AN20" s="194">
        <f>'50%ВНБ'!AN20</f>
        <v>0.12</v>
      </c>
      <c r="AO20" s="195">
        <f>'50%ВНБ'!AO20</f>
        <v>25</v>
      </c>
      <c r="AP20" s="194">
        <f>'50%ВНБ'!AP20</f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>
        <f>внебюдж!C57</f>
        <v>0</v>
      </c>
      <c r="D57" s="43">
        <f>внебюдж!D57</f>
        <v>0</v>
      </c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>
        <f>внебюдж!C58</f>
        <v>0</v>
      </c>
      <c r="D58" s="43">
        <f>внебюдж!D58</f>
        <v>0</v>
      </c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5" customHeight="1" x14ac:dyDescent="0.25">
      <c r="A94" s="494" t="s">
        <v>197</v>
      </c>
      <c r="B94" s="494"/>
      <c r="C94" s="494"/>
      <c r="D94" s="494"/>
      <c r="E94" s="494"/>
      <c r="F94" s="494"/>
      <c r="G94" s="494"/>
      <c r="H94" s="494"/>
      <c r="I94" s="157"/>
      <c r="J94" s="157"/>
      <c r="O94" s="495" t="s">
        <v>178</v>
      </c>
      <c r="P94" s="495"/>
      <c r="Q94" s="495"/>
      <c r="R94" s="495"/>
      <c r="S94" s="495"/>
      <c r="T94" s="495"/>
      <c r="U94" s="495"/>
      <c r="V94" s="495"/>
      <c r="W94" s="495"/>
      <c r="X94" s="494" t="s">
        <v>138</v>
      </c>
      <c r="Y94" s="494"/>
      <c r="Z94" s="494"/>
      <c r="AA94" s="494"/>
      <c r="AB94" s="494"/>
      <c r="AC94" s="494"/>
      <c r="AD94" s="494"/>
      <c r="AE94" s="494"/>
      <c r="AF94" s="495" t="s">
        <v>137</v>
      </c>
      <c r="AG94" s="495"/>
      <c r="AH94" s="495"/>
      <c r="AI94" s="495"/>
      <c r="AJ94" s="495"/>
      <c r="AK94" s="495"/>
      <c r="AL94" s="495"/>
      <c r="AM94" s="495"/>
      <c r="AN94" s="495"/>
      <c r="AO94" s="69"/>
      <c r="AP94" s="69"/>
      <c r="AR94" s="164"/>
    </row>
    <row r="95" spans="1:47" s="163" customFormat="1" ht="27.75" customHeight="1" x14ac:dyDescent="0.25">
      <c r="A95" s="494"/>
      <c r="B95" s="494"/>
      <c r="C95" s="494"/>
      <c r="D95" s="494"/>
      <c r="E95" s="494"/>
      <c r="F95" s="494"/>
      <c r="G95" s="494"/>
      <c r="H95" s="494"/>
      <c r="I95" s="159"/>
      <c r="J95" s="159"/>
      <c r="O95" s="496"/>
      <c r="P95" s="496"/>
      <c r="Q95" s="496"/>
      <c r="R95" s="496"/>
      <c r="S95" s="496"/>
      <c r="T95" s="496"/>
      <c r="U95" s="496"/>
      <c r="V95" s="496"/>
      <c r="W95" s="496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497"/>
      <c r="B96" s="497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93"/>
      <c r="D97" s="493"/>
      <c r="E97" s="493"/>
      <c r="F97" s="493"/>
      <c r="G97" s="493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U16" sqref="AU16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6.5703125" customWidth="1"/>
    <col min="29" max="29" width="5.28515625" style="70" customWidth="1"/>
    <col min="30" max="30" width="4.8554687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8.7109375" style="34" customWidth="1"/>
    <col min="43" max="43" width="7.8554687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7" x14ac:dyDescent="0.25">
      <c r="A1" s="248" t="s">
        <v>1</v>
      </c>
      <c r="S1" s="542" t="s">
        <v>163</v>
      </c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O1" s="232" t="s">
        <v>139</v>
      </c>
    </row>
    <row r="2" spans="1:47" x14ac:dyDescent="0.25">
      <c r="A2" s="291" t="s">
        <v>140</v>
      </c>
      <c r="B2" s="544"/>
      <c r="C2" s="545"/>
      <c r="D2" s="545"/>
      <c r="E2" s="545"/>
      <c r="F2" s="545"/>
      <c r="G2" s="233"/>
      <c r="H2" s="227"/>
      <c r="I2" s="227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6"/>
      <c r="AK2" s="6"/>
      <c r="AL2" s="6"/>
      <c r="AO2" s="234" t="s">
        <v>141</v>
      </c>
    </row>
    <row r="3" spans="1:47" ht="9" customHeight="1" x14ac:dyDescent="0.25">
      <c r="A3" s="291" t="s">
        <v>142</v>
      </c>
      <c r="B3" s="546" t="s">
        <v>143</v>
      </c>
      <c r="C3" s="547"/>
      <c r="D3" s="547"/>
      <c r="E3" s="547"/>
      <c r="F3" s="547"/>
      <c r="G3" s="547"/>
      <c r="H3" s="547"/>
      <c r="I3" s="547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6"/>
      <c r="AK3" s="6"/>
      <c r="AL3" s="6"/>
    </row>
    <row r="4" spans="1:47" ht="12" customHeight="1" x14ac:dyDescent="0.25">
      <c r="A4" s="235"/>
      <c r="B4" s="548"/>
      <c r="C4" s="545"/>
      <c r="D4" s="545"/>
      <c r="E4" s="545"/>
      <c r="F4" s="236" t="s">
        <v>144</v>
      </c>
      <c r="G4" s="237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238">
        <v>5</v>
      </c>
      <c r="AK4" t="s">
        <v>170</v>
      </c>
    </row>
    <row r="5" spans="1:47" ht="4.1500000000000004" customHeight="1" thickBot="1" x14ac:dyDescent="0.3"/>
    <row r="6" spans="1:47" ht="30" customHeight="1" thickBot="1" x14ac:dyDescent="0.3">
      <c r="A6" s="549" t="s">
        <v>145</v>
      </c>
      <c r="B6" s="550"/>
      <c r="C6" s="550"/>
      <c r="D6" s="550"/>
      <c r="E6" s="551"/>
      <c r="F6" s="552" t="s">
        <v>146</v>
      </c>
      <c r="G6" s="553"/>
      <c r="H6" s="556" t="s">
        <v>147</v>
      </c>
      <c r="I6" s="557"/>
      <c r="J6" s="552" t="s">
        <v>148</v>
      </c>
      <c r="K6" s="560"/>
      <c r="L6" s="553"/>
      <c r="M6" s="509" t="s">
        <v>149</v>
      </c>
      <c r="N6" s="510"/>
      <c r="O6" s="511"/>
      <c r="P6" s="509" t="s">
        <v>150</v>
      </c>
      <c r="Q6" s="511"/>
      <c r="W6" s="239" t="s">
        <v>151</v>
      </c>
      <c r="X6" s="240">
        <v>6</v>
      </c>
      <c r="Z6" s="241" t="s">
        <v>203</v>
      </c>
      <c r="AA6" s="241"/>
      <c r="AB6" s="241">
        <v>2019</v>
      </c>
      <c r="AC6" s="241"/>
      <c r="AD6" s="241"/>
      <c r="AE6" s="241"/>
      <c r="AO6" s="517" t="s">
        <v>152</v>
      </c>
      <c r="AP6" s="518"/>
      <c r="AQ6" s="519"/>
    </row>
    <row r="7" spans="1:47" ht="36" customHeight="1" thickBot="1" x14ac:dyDescent="0.3">
      <c r="A7" s="242" t="s">
        <v>153</v>
      </c>
      <c r="B7" s="562" t="s">
        <v>154</v>
      </c>
      <c r="C7" s="563"/>
      <c r="D7" s="563"/>
      <c r="E7" s="564"/>
      <c r="F7" s="554"/>
      <c r="G7" s="555"/>
      <c r="H7" s="558"/>
      <c r="I7" s="559"/>
      <c r="J7" s="554"/>
      <c r="K7" s="561"/>
      <c r="L7" s="555"/>
      <c r="M7" s="512"/>
      <c r="N7" s="513"/>
      <c r="O7" s="514"/>
      <c r="P7" s="515"/>
      <c r="Q7" s="516"/>
      <c r="S7" s="243" t="s">
        <v>155</v>
      </c>
      <c r="T7" s="244"/>
      <c r="U7" s="244"/>
      <c r="V7" s="520" t="s">
        <v>156</v>
      </c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2" t="s">
        <v>157</v>
      </c>
      <c r="AM7" s="522"/>
      <c r="AN7" s="523"/>
      <c r="AO7" s="524" t="s">
        <v>4</v>
      </c>
      <c r="AP7" s="525"/>
      <c r="AQ7" s="526"/>
    </row>
    <row r="8" spans="1:47" ht="9" customHeight="1" x14ac:dyDescent="0.25">
      <c r="A8" s="245">
        <v>1</v>
      </c>
      <c r="B8" s="565">
        <v>2</v>
      </c>
      <c r="C8" s="566"/>
      <c r="D8" s="566"/>
      <c r="E8" s="567"/>
      <c r="F8" s="568">
        <v>3</v>
      </c>
      <c r="G8" s="569"/>
      <c r="H8" s="568">
        <v>4</v>
      </c>
      <c r="I8" s="569"/>
      <c r="J8" s="568">
        <v>5</v>
      </c>
      <c r="K8" s="570"/>
      <c r="L8" s="569"/>
      <c r="M8" s="571">
        <v>6</v>
      </c>
      <c r="N8" s="572"/>
      <c r="O8" s="573"/>
      <c r="P8" s="568">
        <v>7</v>
      </c>
      <c r="Q8" s="569"/>
      <c r="AM8" s="234"/>
      <c r="AN8" s="234"/>
      <c r="AO8" s="574">
        <v>43714</v>
      </c>
      <c r="AP8" s="575"/>
      <c r="AQ8" s="576"/>
    </row>
    <row r="9" spans="1:47" ht="15.75" thickBot="1" x14ac:dyDescent="0.3">
      <c r="A9" s="228"/>
      <c r="B9" s="580"/>
      <c r="C9" s="581"/>
      <c r="D9" s="581"/>
      <c r="E9" s="581"/>
      <c r="F9" s="581"/>
      <c r="G9" s="581"/>
      <c r="H9" s="238">
        <v>0</v>
      </c>
      <c r="I9" s="238">
        <v>1</v>
      </c>
      <c r="J9" s="581"/>
      <c r="K9" s="581"/>
      <c r="L9" s="581"/>
      <c r="M9" s="581"/>
      <c r="N9" s="581"/>
      <c r="O9" s="581"/>
      <c r="P9" s="582"/>
      <c r="Q9" s="583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77"/>
      <c r="AP9" s="578"/>
      <c r="AQ9" s="579"/>
    </row>
    <row r="10" spans="1:47" ht="15.75" thickBot="1" x14ac:dyDescent="0.3">
      <c r="A10" s="228"/>
      <c r="B10" s="580"/>
      <c r="C10" s="581"/>
      <c r="D10" s="581"/>
      <c r="E10" s="581"/>
      <c r="F10" s="581"/>
      <c r="G10" s="581"/>
      <c r="H10" s="68"/>
      <c r="I10" s="68"/>
      <c r="J10" s="581"/>
      <c r="K10" s="581"/>
      <c r="L10" s="581"/>
      <c r="M10" s="581"/>
      <c r="N10" s="581"/>
      <c r="O10" s="581"/>
      <c r="P10" s="584"/>
      <c r="Q10" s="585"/>
      <c r="S10" s="527" t="s">
        <v>159</v>
      </c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M10" s="529" t="s">
        <v>160</v>
      </c>
      <c r="AN10" s="530"/>
      <c r="AO10" s="531">
        <v>48392877</v>
      </c>
      <c r="AP10" s="532"/>
      <c r="AQ10" s="533"/>
    </row>
    <row r="11" spans="1:47" ht="15.75" thickBot="1" x14ac:dyDescent="0.3">
      <c r="A11" s="228"/>
      <c r="B11" s="580"/>
      <c r="C11" s="581"/>
      <c r="D11" s="581"/>
      <c r="E11" s="581"/>
      <c r="F11" s="581"/>
      <c r="G11" s="581"/>
      <c r="H11" s="68"/>
      <c r="I11" s="68"/>
      <c r="J11" s="581"/>
      <c r="K11" s="581"/>
      <c r="L11" s="581"/>
      <c r="M11" s="581"/>
      <c r="N11" s="581"/>
      <c r="O11" s="581"/>
      <c r="P11" s="584"/>
      <c r="Q11" s="585"/>
      <c r="AO11" s="534"/>
      <c r="AP11" s="535"/>
      <c r="AQ11" s="536"/>
    </row>
    <row r="12" spans="1:47" x14ac:dyDescent="0.25">
      <c r="A12" s="228"/>
      <c r="B12" s="580"/>
      <c r="C12" s="581"/>
      <c r="D12" s="581"/>
      <c r="E12" s="581"/>
      <c r="F12" s="581"/>
      <c r="G12" s="581"/>
      <c r="H12" s="68"/>
      <c r="I12" s="68"/>
      <c r="J12" s="581"/>
      <c r="K12" s="581"/>
      <c r="L12" s="581"/>
      <c r="M12" s="581"/>
      <c r="N12" s="581"/>
      <c r="O12" s="581"/>
      <c r="P12" s="588"/>
      <c r="Q12" s="589"/>
      <c r="S12" s="214" t="s">
        <v>161</v>
      </c>
      <c r="Y12" s="537" t="s">
        <v>195</v>
      </c>
      <c r="Z12" s="537"/>
      <c r="AA12" s="537"/>
      <c r="AB12" s="537"/>
      <c r="AC12" s="537"/>
      <c r="AD12" s="537"/>
      <c r="AE12" s="537"/>
      <c r="AF12" s="537"/>
      <c r="AG12" s="537"/>
      <c r="AH12" s="537"/>
      <c r="AI12" s="537"/>
      <c r="AJ12" s="537"/>
      <c r="AK12" s="537"/>
    </row>
    <row r="13" spans="1:47" x14ac:dyDescent="0.25">
      <c r="A13" s="1"/>
      <c r="B13" s="2"/>
      <c r="C13" s="3"/>
      <c r="D13" s="3"/>
      <c r="E13" s="3"/>
      <c r="F13" s="3"/>
      <c r="H13" s="586" t="s">
        <v>162</v>
      </c>
      <c r="I13" s="587"/>
      <c r="J13" s="581"/>
      <c r="K13" s="581"/>
      <c r="L13" s="581"/>
      <c r="M13" s="581"/>
      <c r="N13" s="581"/>
      <c r="O13" s="581"/>
      <c r="P13" s="581"/>
      <c r="Q13" s="581"/>
      <c r="R13" s="6"/>
      <c r="S13" s="6"/>
      <c r="T13" s="6"/>
    </row>
    <row r="14" spans="1:47" ht="4.15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7" s="42" customFormat="1" ht="16.149999999999999" customHeight="1" thickBot="1" x14ac:dyDescent="0.3">
      <c r="A15" s="602" t="s">
        <v>5</v>
      </c>
      <c r="B15" s="604" t="s">
        <v>6</v>
      </c>
      <c r="C15" s="482" t="s">
        <v>7</v>
      </c>
      <c r="D15" s="483"/>
      <c r="E15" s="483"/>
      <c r="F15" s="483"/>
      <c r="G15" s="483"/>
      <c r="H15" s="483"/>
      <c r="I15" s="483"/>
      <c r="J15" s="484"/>
      <c r="K15" s="479">
        <v>0.41666666666666669</v>
      </c>
      <c r="L15" s="481"/>
      <c r="M15" s="485" t="s">
        <v>8</v>
      </c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7"/>
      <c r="Y15" s="479" t="s">
        <v>9</v>
      </c>
      <c r="Z15" s="480"/>
      <c r="AA15" s="480"/>
      <c r="AB15" s="481"/>
      <c r="AC15" s="482" t="s">
        <v>10</v>
      </c>
      <c r="AD15" s="483"/>
      <c r="AE15" s="483"/>
      <c r="AF15" s="483"/>
      <c r="AG15" s="483"/>
      <c r="AH15" s="483"/>
      <c r="AI15" s="483"/>
      <c r="AJ15" s="483"/>
      <c r="AK15" s="483"/>
      <c r="AL15" s="484"/>
      <c r="AM15" s="538" t="s">
        <v>2</v>
      </c>
      <c r="AN15" s="503"/>
      <c r="AO15" s="503" t="s">
        <v>11</v>
      </c>
      <c r="AP15" s="503"/>
      <c r="AQ15" s="505" t="s">
        <v>3</v>
      </c>
      <c r="AR15" s="506"/>
    </row>
    <row r="16" spans="1:47" s="79" customFormat="1" ht="47.45" customHeight="1" thickBot="1" x14ac:dyDescent="0.25">
      <c r="A16" s="603"/>
      <c r="B16" s="605"/>
      <c r="C16" s="606"/>
      <c r="D16" s="592"/>
      <c r="E16" s="592" t="str">
        <f>внебюдж!E16</f>
        <v>Каша вязкая молочная"Рябчик"</v>
      </c>
      <c r="F16" s="592"/>
      <c r="G16" s="592" t="str">
        <f>внебюдж!G16</f>
        <v xml:space="preserve">Батон с маслом </v>
      </c>
      <c r="H16" s="592"/>
      <c r="I16" s="592" t="str">
        <f>внебюдж!I16</f>
        <v>Какао с молоком</v>
      </c>
      <c r="J16" s="593"/>
      <c r="K16" s="594" t="str">
        <f>внебюдж!K16</f>
        <v>Яблоко</v>
      </c>
      <c r="L16" s="595"/>
      <c r="M16" s="590" t="str">
        <f>внебюдж!M16</f>
        <v>Салат из капусты со свежими томатами</v>
      </c>
      <c r="N16" s="591"/>
      <c r="O16" s="596" t="str">
        <f>внебюдж!O16</f>
        <v>Суп картофельный с зел.горошком</v>
      </c>
      <c r="P16" s="598"/>
      <c r="Q16" s="596" t="str">
        <f>внебюдж!Q16</f>
        <v>Картофельная запеканка</v>
      </c>
      <c r="R16" s="598"/>
      <c r="S16" s="600" t="str">
        <f>внебюдж!S16</f>
        <v>Соус томатный</v>
      </c>
      <c r="T16" s="601"/>
      <c r="U16" s="596" t="str">
        <f>внебюдж!U16</f>
        <v>Компот из сухофруктов</v>
      </c>
      <c r="V16" s="598"/>
      <c r="W16" s="596" t="str">
        <f>внебюдж!W16</f>
        <v>Хлеб ржаной</v>
      </c>
      <c r="X16" s="597"/>
      <c r="Y16" s="590" t="str">
        <f>внебюдж!Y16</f>
        <v>Молоко</v>
      </c>
      <c r="Z16" s="598"/>
      <c r="AA16" s="596" t="str">
        <f>внебюдж!AA16</f>
        <v>Плюшка</v>
      </c>
      <c r="AB16" s="597"/>
      <c r="AC16" s="590" t="str">
        <f>внебюдж!AC16</f>
        <v>Омлет натуральный</v>
      </c>
      <c r="AD16" s="598"/>
      <c r="AE16" s="599" t="str">
        <f>внебюдж!AE16</f>
        <v>Кабачковая икра</v>
      </c>
      <c r="AF16" s="598"/>
      <c r="AG16" s="596">
        <f>внебюдж!AG16</f>
        <v>0</v>
      </c>
      <c r="AH16" s="598"/>
      <c r="AI16" s="596" t="str">
        <f>внебюдж!AI16</f>
        <v>Батон</v>
      </c>
      <c r="AJ16" s="598"/>
      <c r="AK16" s="596" t="str">
        <f>внебюдж!AK16</f>
        <v>Чай с лимоном,зефир</v>
      </c>
      <c r="AL16" s="597"/>
      <c r="AM16" s="539"/>
      <c r="AN16" s="504"/>
      <c r="AO16" s="504"/>
      <c r="AP16" s="504"/>
      <c r="AQ16" s="507"/>
      <c r="AR16" s="508"/>
      <c r="AT16" s="135"/>
      <c r="AU16" s="135"/>
    </row>
    <row r="17" spans="1:47" s="15" customFormat="1" ht="9.75" customHeight="1" x14ac:dyDescent="0.25">
      <c r="A17" s="190"/>
      <c r="B17" s="10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162" t="s">
        <v>16</v>
      </c>
      <c r="B18" s="16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161" t="s">
        <v>17</v>
      </c>
      <c r="B19" s="176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170" t="s">
        <v>120</v>
      </c>
      <c r="B20" s="64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/>
      <c r="AN20" s="194"/>
      <c r="AO20" s="195">
        <v>50</v>
      </c>
      <c r="AP20" s="194">
        <v>0.05</v>
      </c>
      <c r="AQ20" s="196"/>
      <c r="AR20" s="197"/>
      <c r="AT20" s="408">
        <f>AN20</f>
        <v>0</v>
      </c>
      <c r="AU20" s="408">
        <f>AP20</f>
        <v>0.05</v>
      </c>
    </row>
    <row r="21" spans="1:47" s="230" customFormat="1" ht="25.15" customHeight="1" x14ac:dyDescent="0.25">
      <c r="A21" s="54" t="s">
        <v>18</v>
      </c>
      <c r="B21" s="18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/>
      <c r="AN21" s="194"/>
      <c r="AO21" s="195">
        <v>80</v>
      </c>
      <c r="AP21" s="194">
        <v>0.08</v>
      </c>
      <c r="AQ21" s="196"/>
      <c r="AR21" s="197"/>
      <c r="AT21" s="408">
        <f t="shared" ref="AT21:AT84" si="0">AN21</f>
        <v>0</v>
      </c>
      <c r="AU21" s="408">
        <f t="shared" ref="AU21:AU84" si="1">AP21</f>
        <v>0.08</v>
      </c>
    </row>
    <row r="22" spans="1:47" s="230" customFormat="1" ht="25.15" customHeight="1" x14ac:dyDescent="0.25">
      <c r="A22" s="171" t="s">
        <v>122</v>
      </c>
      <c r="B22" s="18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</f>
        <v>443</v>
      </c>
      <c r="AN22" s="165">
        <f>AM22*H9*0.001</f>
        <v>0</v>
      </c>
      <c r="AO22" s="166">
        <f>(D22+F22+H22+J22+L22+N22+P22+R22+T22+V22+X22+Z22+AB22+AD22+AF22+AH22+AJ22+AL22)</f>
        <v>538</v>
      </c>
      <c r="AP22" s="165">
        <v>0.6</v>
      </c>
      <c r="AQ22" s="21"/>
      <c r="AR22" s="22"/>
      <c r="AT22" s="408">
        <f t="shared" si="0"/>
        <v>0</v>
      </c>
      <c r="AU22" s="408">
        <f t="shared" si="1"/>
        <v>0.6</v>
      </c>
    </row>
    <row r="23" spans="1:47" s="230" customFormat="1" ht="25.15" customHeight="1" x14ac:dyDescent="0.25">
      <c r="A23" s="172" t="s">
        <v>39</v>
      </c>
      <c r="B23" s="18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</f>
        <v>0</v>
      </c>
      <c r="AN23" s="165">
        <f>AM23*H9*0.001</f>
        <v>0</v>
      </c>
      <c r="AO23" s="166">
        <f t="shared" ref="AO23:AO93" si="3">(D23+F23+H23+J23+L23+N23+P23+R23+T23+V23+X23+Z23+AB23+AD23+AF23+AH23+AJ23+AL23)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172" t="s">
        <v>74</v>
      </c>
      <c r="B24" s="18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172" t="s">
        <v>42</v>
      </c>
      <c r="B25" s="18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172" t="s">
        <v>171</v>
      </c>
      <c r="B26" s="18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</f>
        <v>0</v>
      </c>
      <c r="AN26" s="165">
        <f>AM26*H9*0.001</f>
        <v>0</v>
      </c>
      <c r="AO26" s="166">
        <f t="shared" ref="AO26" si="5">(D26+F26+H26+J26+L26+N26+P26+R26+T26+V26+X26+Z26+AB26+AD26+AF26+AH26+AJ26+AL26)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93" t="s">
        <v>40</v>
      </c>
      <c r="B27" s="18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54" t="s">
        <v>41</v>
      </c>
      <c r="B28" s="18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54" t="s">
        <v>24</v>
      </c>
      <c r="B29" s="18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14</v>
      </c>
      <c r="AN29" s="165">
        <f>AM29*H9*0.001</f>
        <v>0</v>
      </c>
      <c r="AO29" s="166">
        <f t="shared" si="3"/>
        <v>16</v>
      </c>
      <c r="AP29" s="165">
        <f>AO29*I9*0.001</f>
        <v>1.6E-2</v>
      </c>
      <c r="AQ29" s="21"/>
      <c r="AR29" s="22"/>
      <c r="AT29" s="408">
        <f t="shared" si="0"/>
        <v>0</v>
      </c>
      <c r="AU29" s="408">
        <f t="shared" si="1"/>
        <v>1.6E-2</v>
      </c>
    </row>
    <row r="30" spans="1:47" s="230" customFormat="1" ht="25.15" customHeight="1" x14ac:dyDescent="0.25">
      <c r="A30" s="54" t="s">
        <v>25</v>
      </c>
      <c r="B30" s="18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7</v>
      </c>
      <c r="AN30" s="165">
        <f>AM30*H9*0.001</f>
        <v>0</v>
      </c>
      <c r="AO30" s="166">
        <f t="shared" si="3"/>
        <v>9</v>
      </c>
      <c r="AP30" s="165">
        <f>AO30*I9*0.001</f>
        <v>9.0000000000000011E-3</v>
      </c>
      <c r="AQ30" s="21"/>
      <c r="AR30" s="22"/>
      <c r="AT30" s="408">
        <f t="shared" si="0"/>
        <v>0</v>
      </c>
      <c r="AU30" s="408">
        <f t="shared" si="1"/>
        <v>9.0000000000000011E-3</v>
      </c>
    </row>
    <row r="31" spans="1:47" s="230" customFormat="1" ht="25.15" customHeight="1" x14ac:dyDescent="0.25">
      <c r="A31" s="54" t="s">
        <v>70</v>
      </c>
      <c r="B31" s="18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172" t="s">
        <v>28</v>
      </c>
      <c r="B32" s="18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125</v>
      </c>
      <c r="AN32" s="165">
        <f>AM32*H9*0.001</f>
        <v>0</v>
      </c>
      <c r="AO32" s="166">
        <f t="shared" si="3"/>
        <v>142</v>
      </c>
      <c r="AP32" s="165">
        <f>AO32*I9*0.001</f>
        <v>0.14200000000000002</v>
      </c>
      <c r="AQ32" s="21"/>
      <c r="AR32" s="22"/>
      <c r="AT32" s="408">
        <f t="shared" si="0"/>
        <v>0</v>
      </c>
      <c r="AU32" s="408">
        <f t="shared" si="1"/>
        <v>0.14200000000000002</v>
      </c>
    </row>
    <row r="33" spans="1:47" s="230" customFormat="1" ht="25.15" customHeight="1" x14ac:dyDescent="0.25">
      <c r="A33" s="172" t="s">
        <v>52</v>
      </c>
      <c r="B33" s="18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172" t="s">
        <v>172</v>
      </c>
      <c r="B34" s="18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</f>
        <v>0</v>
      </c>
      <c r="AN34" s="165">
        <f>AM34*H9*0.001</f>
        <v>0</v>
      </c>
      <c r="AO34" s="166">
        <f t="shared" ref="AO34" si="7">(D34+F34+H34+J34+L34+N34+P34+R34+T34+V34+X34+Z34+AB34+AD34+AF34+AH34+AJ34+AL34)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172" t="s">
        <v>91</v>
      </c>
      <c r="B35" s="18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172" t="s">
        <v>121</v>
      </c>
      <c r="B36" s="18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54" t="s">
        <v>47</v>
      </c>
      <c r="B37" s="18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172" t="s">
        <v>49</v>
      </c>
      <c r="B38" s="18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172" t="s">
        <v>58</v>
      </c>
      <c r="B39" s="18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18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</f>
        <v>0</v>
      </c>
      <c r="AN40" s="165">
        <f>AM40*H9*0.001</f>
        <v>0</v>
      </c>
      <c r="AO40" s="166">
        <f t="shared" ref="AO40" si="10">(D40+F40+H40+J40+L40+N40+P40+R40+T40+V40+X40+Z40+AB40+AD40+AF40+AH40+AJ40+AL40)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54" t="s">
        <v>33</v>
      </c>
      <c r="B41" s="18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68</v>
      </c>
      <c r="AN41" s="165">
        <f>AM41*H9*0.001</f>
        <v>0</v>
      </c>
      <c r="AO41" s="166">
        <f t="shared" si="3"/>
        <v>87</v>
      </c>
      <c r="AP41" s="165">
        <f>AO41*I9*0.001</f>
        <v>8.7000000000000008E-2</v>
      </c>
      <c r="AQ41" s="21"/>
      <c r="AR41" s="22"/>
      <c r="AT41" s="408">
        <f t="shared" si="0"/>
        <v>0</v>
      </c>
      <c r="AU41" s="408">
        <f t="shared" si="1"/>
        <v>8.7000000000000008E-2</v>
      </c>
    </row>
    <row r="42" spans="1:47" s="230" customFormat="1" ht="25.15" customHeight="1" x14ac:dyDescent="0.25">
      <c r="A42" s="54" t="s">
        <v>29</v>
      </c>
      <c r="B42" s="18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37.5</v>
      </c>
      <c r="AN42" s="165">
        <f>AM42*H9*0.001</f>
        <v>0</v>
      </c>
      <c r="AO42" s="166">
        <f t="shared" si="3"/>
        <v>47.5</v>
      </c>
      <c r="AP42" s="165">
        <f>AO42*I9*0.001</f>
        <v>4.7500000000000001E-2</v>
      </c>
      <c r="AQ42" s="21"/>
      <c r="AR42" s="22"/>
      <c r="AT42" s="408">
        <f t="shared" si="0"/>
        <v>0</v>
      </c>
      <c r="AU42" s="408">
        <f t="shared" si="1"/>
        <v>4.7500000000000001E-2</v>
      </c>
    </row>
    <row r="43" spans="1:47" s="230" customFormat="1" ht="25.15" customHeight="1" x14ac:dyDescent="0.25">
      <c r="A43" s="54" t="s">
        <v>27</v>
      </c>
      <c r="B43" s="18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42</v>
      </c>
      <c r="AN43" s="165">
        <f>AM43*H9*0.001</f>
        <v>0</v>
      </c>
      <c r="AO43" s="166">
        <f t="shared" si="3"/>
        <v>47</v>
      </c>
      <c r="AP43" s="165">
        <f>AO43*I9*0.001</f>
        <v>4.7E-2</v>
      </c>
      <c r="AQ43" s="21"/>
      <c r="AR43" s="22"/>
      <c r="AT43" s="408">
        <f t="shared" si="0"/>
        <v>0</v>
      </c>
      <c r="AU43" s="408">
        <f t="shared" si="1"/>
        <v>4.7E-2</v>
      </c>
    </row>
    <row r="44" spans="1:47" s="230" customFormat="1" ht="25.15" customHeight="1" x14ac:dyDescent="0.25">
      <c r="A44" s="172" t="s">
        <v>69</v>
      </c>
      <c r="B44" s="18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6</v>
      </c>
      <c r="AN44" s="165">
        <f>AM44*H9*0.001</f>
        <v>0</v>
      </c>
      <c r="AO44" s="166">
        <f t="shared" si="3"/>
        <v>8</v>
      </c>
      <c r="AP44" s="165">
        <f>AO44*I9*0.001</f>
        <v>8.0000000000000002E-3</v>
      </c>
      <c r="AQ44" s="21"/>
      <c r="AR44" s="22"/>
      <c r="AT44" s="408">
        <f t="shared" si="0"/>
        <v>0</v>
      </c>
      <c r="AU44" s="408">
        <f t="shared" si="1"/>
        <v>8.0000000000000002E-3</v>
      </c>
    </row>
    <row r="45" spans="1:47" s="230" customFormat="1" ht="25.15" customHeight="1" x14ac:dyDescent="0.25">
      <c r="A45" s="172" t="s">
        <v>38</v>
      </c>
      <c r="B45" s="18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6</v>
      </c>
      <c r="AN45" s="165">
        <f>AM45*H9*0.001</f>
        <v>0</v>
      </c>
      <c r="AO45" s="166">
        <f t="shared" si="3"/>
        <v>8</v>
      </c>
      <c r="AP45" s="165">
        <f>AO45*I9*0.001</f>
        <v>8.0000000000000002E-3</v>
      </c>
      <c r="AQ45" s="21"/>
      <c r="AR45" s="22"/>
      <c r="AT45" s="408">
        <f t="shared" si="0"/>
        <v>0</v>
      </c>
      <c r="AU45" s="408">
        <f t="shared" si="1"/>
        <v>8.0000000000000002E-3</v>
      </c>
    </row>
    <row r="46" spans="1:47" s="230" customFormat="1" ht="25.15" customHeight="1" x14ac:dyDescent="0.25">
      <c r="A46" s="172" t="s">
        <v>54</v>
      </c>
      <c r="B46" s="18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172" t="s">
        <v>37</v>
      </c>
      <c r="B47" s="18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172" t="s">
        <v>68</v>
      </c>
      <c r="B48" s="18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6</v>
      </c>
      <c r="AN48" s="165">
        <f>AM48*H9*0.001</f>
        <v>0</v>
      </c>
      <c r="AO48" s="166">
        <f t="shared" si="3"/>
        <v>8</v>
      </c>
      <c r="AP48" s="165">
        <f>AO48*I9*0.001</f>
        <v>8.0000000000000002E-3</v>
      </c>
      <c r="AQ48" s="21"/>
      <c r="AR48" s="22"/>
      <c r="AT48" s="408">
        <f t="shared" si="0"/>
        <v>0</v>
      </c>
      <c r="AU48" s="408">
        <f t="shared" si="1"/>
        <v>8.0000000000000002E-3</v>
      </c>
    </row>
    <row r="49" spans="1:47" s="230" customFormat="1" ht="25.15" customHeight="1" x14ac:dyDescent="0.25">
      <c r="A49" s="172" t="s">
        <v>67</v>
      </c>
      <c r="B49" s="18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172" t="s">
        <v>66</v>
      </c>
      <c r="B50" s="18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172" t="s">
        <v>64</v>
      </c>
      <c r="B51" s="18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172" t="s">
        <v>65</v>
      </c>
      <c r="B52" s="18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173" t="s">
        <v>63</v>
      </c>
      <c r="B53" s="18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54" t="s">
        <v>46</v>
      </c>
      <c r="B54" s="18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172" t="s">
        <v>30</v>
      </c>
      <c r="B55" s="18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18</v>
      </c>
      <c r="AN55" s="165">
        <f>AM55*H9*0.001</f>
        <v>0</v>
      </c>
      <c r="AO55" s="166">
        <f t="shared" si="3"/>
        <v>20</v>
      </c>
      <c r="AP55" s="165">
        <f>AO55*I9*0.001</f>
        <v>0.02</v>
      </c>
      <c r="AQ55" s="21"/>
      <c r="AR55" s="22"/>
      <c r="AT55" s="408">
        <f t="shared" si="0"/>
        <v>0</v>
      </c>
      <c r="AU55" s="408">
        <f t="shared" si="1"/>
        <v>0.02</v>
      </c>
    </row>
    <row r="56" spans="1:47" s="230" customFormat="1" ht="25.15" customHeight="1" x14ac:dyDescent="0.25">
      <c r="A56" s="172" t="s">
        <v>110</v>
      </c>
      <c r="B56" s="18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172" t="s">
        <v>173</v>
      </c>
      <c r="B57" s="18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</f>
        <v>0</v>
      </c>
      <c r="AN57" s="165">
        <f>AM57*H9*0.001</f>
        <v>0</v>
      </c>
      <c r="AO57" s="166">
        <f t="shared" ref="AO57" si="12">(D57+F57+H57+J57+L57+N57+P57+R57+T57+V57+X57+Z57+AB57+AD57+AF57+AH57+AJ57+AL57)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172" t="s">
        <v>174</v>
      </c>
      <c r="B58" s="18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</f>
        <v>0</v>
      </c>
      <c r="AN58" s="165">
        <f>AM58*H9*0.001</f>
        <v>0</v>
      </c>
      <c r="AO58" s="166">
        <f t="shared" ref="AO58" si="14">(D58+F58+H58+J58+L58+N58+P58+R58+T58+V58+X58+Z58+AB58+AD58+AF58+AH58+AJ58+AL58)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172" t="s">
        <v>20</v>
      </c>
      <c r="B59" s="18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2</v>
      </c>
      <c r="AN59" s="165">
        <f>AM59*H9*0.001</f>
        <v>0</v>
      </c>
      <c r="AO59" s="166">
        <f t="shared" si="3"/>
        <v>2</v>
      </c>
      <c r="AP59" s="165">
        <f>AO59*I9*0.001</f>
        <v>2E-3</v>
      </c>
      <c r="AQ59" s="21"/>
      <c r="AR59" s="22"/>
      <c r="AT59" s="408">
        <f t="shared" si="0"/>
        <v>0</v>
      </c>
      <c r="AU59" s="408">
        <f t="shared" si="1"/>
        <v>2E-3</v>
      </c>
    </row>
    <row r="60" spans="1:47" s="230" customFormat="1" ht="25.15" customHeight="1" x14ac:dyDescent="0.25">
      <c r="A60" s="172" t="s">
        <v>45</v>
      </c>
      <c r="B60" s="18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54" t="s">
        <v>22</v>
      </c>
      <c r="B61" s="18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197</v>
      </c>
      <c r="AN61" s="165">
        <f>AM61*H9*0.001</f>
        <v>0</v>
      </c>
      <c r="AO61" s="166">
        <f t="shared" si="3"/>
        <v>249</v>
      </c>
      <c r="AP61" s="165">
        <f>AO61*I9*0.001</f>
        <v>0.249</v>
      </c>
      <c r="AQ61" s="21"/>
      <c r="AR61" s="22"/>
      <c r="AT61" s="408">
        <f t="shared" si="0"/>
        <v>0</v>
      </c>
      <c r="AU61" s="408">
        <f t="shared" si="1"/>
        <v>0.249</v>
      </c>
    </row>
    <row r="62" spans="1:47" s="230" customFormat="1" ht="25.15" customHeight="1" x14ac:dyDescent="0.25">
      <c r="A62" s="172" t="s">
        <v>21</v>
      </c>
      <c r="B62" s="18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50</v>
      </c>
      <c r="AN62" s="165">
        <f>AM62*H9*0.001</f>
        <v>0</v>
      </c>
      <c r="AO62" s="166">
        <f t="shared" si="3"/>
        <v>70</v>
      </c>
      <c r="AP62" s="165">
        <f>AO62*I9*0.001</f>
        <v>7.0000000000000007E-2</v>
      </c>
      <c r="AQ62" s="21"/>
      <c r="AR62" s="22"/>
      <c r="AT62" s="408">
        <f t="shared" si="0"/>
        <v>0</v>
      </c>
      <c r="AU62" s="408">
        <f t="shared" si="1"/>
        <v>7.0000000000000007E-2</v>
      </c>
    </row>
    <row r="63" spans="1:47" s="230" customFormat="1" ht="25.15" customHeight="1" x14ac:dyDescent="0.25">
      <c r="A63" s="172" t="s">
        <v>23</v>
      </c>
      <c r="B63" s="18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16</v>
      </c>
      <c r="AN63" s="165">
        <f>AM63*H9*0.001</f>
        <v>0</v>
      </c>
      <c r="AO63" s="166">
        <f t="shared" si="3"/>
        <v>20</v>
      </c>
      <c r="AP63" s="165">
        <f>AO63*I9*0.001</f>
        <v>0.02</v>
      </c>
      <c r="AQ63" s="21"/>
      <c r="AR63" s="22"/>
      <c r="AT63" s="408">
        <f t="shared" si="0"/>
        <v>0</v>
      </c>
      <c r="AU63" s="408">
        <f t="shared" si="1"/>
        <v>0.02</v>
      </c>
    </row>
    <row r="64" spans="1:47" s="230" customFormat="1" ht="25.15" customHeight="1" x14ac:dyDescent="0.25">
      <c r="A64" s="172" t="s">
        <v>26</v>
      </c>
      <c r="B64" s="18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20</v>
      </c>
      <c r="AN64" s="165">
        <f>AM64*H9*0.001</f>
        <v>0</v>
      </c>
      <c r="AO64" s="166">
        <f t="shared" si="3"/>
        <v>28</v>
      </c>
      <c r="AP64" s="165">
        <f>AO64*I9*0.001</f>
        <v>2.8000000000000001E-2</v>
      </c>
      <c r="AQ64" s="21"/>
      <c r="AR64" s="22"/>
      <c r="AT64" s="408">
        <f t="shared" si="0"/>
        <v>0</v>
      </c>
      <c r="AU64" s="408">
        <f t="shared" si="1"/>
        <v>2.8000000000000001E-2</v>
      </c>
    </row>
    <row r="65" spans="1:47" s="230" customFormat="1" ht="25.15" customHeight="1" x14ac:dyDescent="0.25">
      <c r="A65" s="172" t="s">
        <v>61</v>
      </c>
      <c r="B65" s="18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172" t="s">
        <v>71</v>
      </c>
      <c r="B66" s="18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172" t="s">
        <v>72</v>
      </c>
      <c r="B67" s="18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10</v>
      </c>
      <c r="AN67" s="165">
        <f>AM67*H9*0.001</f>
        <v>0</v>
      </c>
      <c r="AO67" s="166">
        <f t="shared" si="3"/>
        <v>15</v>
      </c>
      <c r="AP67" s="165">
        <f>AO67*I9*0.001</f>
        <v>1.4999999999999999E-2</v>
      </c>
      <c r="AQ67" s="21"/>
      <c r="AR67" s="22"/>
      <c r="AT67" s="408">
        <f t="shared" si="0"/>
        <v>0</v>
      </c>
      <c r="AU67" s="408">
        <f t="shared" si="1"/>
        <v>1.4999999999999999E-2</v>
      </c>
    </row>
    <row r="68" spans="1:47" s="230" customFormat="1" ht="25.15" customHeight="1" x14ac:dyDescent="0.25">
      <c r="A68" s="172" t="s">
        <v>103</v>
      </c>
      <c r="B68" s="18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172" t="s">
        <v>60</v>
      </c>
      <c r="B69" s="18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172" t="s">
        <v>59</v>
      </c>
      <c r="B70" s="18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15</v>
      </c>
      <c r="AN70" s="165">
        <f>AM70*H9*0.001</f>
        <v>0</v>
      </c>
      <c r="AO70" s="166">
        <f t="shared" si="3"/>
        <v>20</v>
      </c>
      <c r="AP70" s="165">
        <f>AO70*I9*0.001</f>
        <v>0.02</v>
      </c>
      <c r="AQ70" s="21"/>
      <c r="AR70" s="22"/>
      <c r="AT70" s="408">
        <f t="shared" si="0"/>
        <v>0</v>
      </c>
      <c r="AU70" s="408">
        <f t="shared" si="1"/>
        <v>0.02</v>
      </c>
    </row>
    <row r="71" spans="1:47" s="230" customFormat="1" ht="25.15" customHeight="1" x14ac:dyDescent="0.25">
      <c r="A71" s="172" t="s">
        <v>35</v>
      </c>
      <c r="B71" s="18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18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</f>
        <v>0</v>
      </c>
      <c r="AN72" s="165">
        <f>AM72*H9*0.001</f>
        <v>0</v>
      </c>
      <c r="AO72" s="166">
        <f t="shared" ref="AO72" si="16">(D72+F72+H72+J72+L72+N72+P72+R72+T72+V72+X72+Z72+AB72+AD72+AF72+AH72+AJ72+AL72)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172" t="s">
        <v>31</v>
      </c>
      <c r="B73" s="18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4</v>
      </c>
      <c r="AN73" s="165">
        <f>AM73*H9*0.001</f>
        <v>0</v>
      </c>
      <c r="AO73" s="166">
        <f t="shared" si="3"/>
        <v>5</v>
      </c>
      <c r="AP73" s="165">
        <f>AO73*I9*0.001</f>
        <v>5.0000000000000001E-3</v>
      </c>
      <c r="AQ73" s="21"/>
      <c r="AR73" s="22"/>
      <c r="AT73" s="408">
        <f t="shared" si="0"/>
        <v>0</v>
      </c>
      <c r="AU73" s="408">
        <f t="shared" si="1"/>
        <v>5.0000000000000001E-3</v>
      </c>
    </row>
    <row r="74" spans="1:47" s="230" customFormat="1" ht="25.15" customHeight="1" x14ac:dyDescent="0.25">
      <c r="A74" s="172" t="s">
        <v>55</v>
      </c>
      <c r="B74" s="18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172" t="s">
        <v>62</v>
      </c>
      <c r="B75" s="18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40</v>
      </c>
      <c r="AN75" s="165">
        <f>AM75*H9*0.001</f>
        <v>0</v>
      </c>
      <c r="AO75" s="166">
        <f t="shared" si="3"/>
        <v>60</v>
      </c>
      <c r="AP75" s="165">
        <f>AO75*I9*0.001</f>
        <v>0.06</v>
      </c>
      <c r="AQ75" s="21"/>
      <c r="AR75" s="22"/>
      <c r="AT75" s="408">
        <f t="shared" si="0"/>
        <v>0</v>
      </c>
      <c r="AU75" s="408">
        <f t="shared" si="1"/>
        <v>0.06</v>
      </c>
    </row>
    <row r="76" spans="1:47" s="230" customFormat="1" ht="25.15" customHeight="1" x14ac:dyDescent="0.25">
      <c r="A76" s="54" t="s">
        <v>50</v>
      </c>
      <c r="B76" s="18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54" t="s">
        <v>36</v>
      </c>
      <c r="B77" s="18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172" t="s">
        <v>104</v>
      </c>
      <c r="B78" s="18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172" t="s">
        <v>106</v>
      </c>
      <c r="B79" s="18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172" t="s">
        <v>34</v>
      </c>
      <c r="B80" s="18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114</v>
      </c>
      <c r="AN80" s="165">
        <f>AM80*H9*0.001</f>
        <v>0</v>
      </c>
      <c r="AO80" s="166">
        <f t="shared" si="3"/>
        <v>114</v>
      </c>
      <c r="AP80" s="165">
        <f>AO80*I9*0.001</f>
        <v>0.114</v>
      </c>
      <c r="AQ80" s="21"/>
      <c r="AR80" s="22"/>
      <c r="AT80" s="408">
        <f t="shared" si="0"/>
        <v>0</v>
      </c>
      <c r="AU80" s="408">
        <f t="shared" si="1"/>
        <v>0.114</v>
      </c>
    </row>
    <row r="81" spans="1:47" s="230" customFormat="1" ht="25.15" customHeight="1" x14ac:dyDescent="0.25">
      <c r="A81" s="172" t="s">
        <v>105</v>
      </c>
      <c r="B81" s="18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172" t="s">
        <v>57</v>
      </c>
      <c r="B82" s="18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5</v>
      </c>
      <c r="AN82" s="165">
        <f>AM82*H9*0.001</f>
        <v>0</v>
      </c>
      <c r="AO82" s="166">
        <f t="shared" si="3"/>
        <v>6</v>
      </c>
      <c r="AP82" s="165">
        <f>AO82*I9*0.001</f>
        <v>6.0000000000000001E-3</v>
      </c>
      <c r="AQ82" s="21"/>
      <c r="AR82" s="22"/>
      <c r="AT82" s="408">
        <f t="shared" si="0"/>
        <v>0</v>
      </c>
      <c r="AU82" s="408">
        <f t="shared" si="1"/>
        <v>6.0000000000000001E-3</v>
      </c>
    </row>
    <row r="83" spans="1:47" s="230" customFormat="1" ht="25.15" customHeight="1" x14ac:dyDescent="0.25">
      <c r="A83" s="54" t="s">
        <v>43</v>
      </c>
      <c r="B83" s="18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54" t="s">
        <v>44</v>
      </c>
      <c r="B84" s="18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54" t="s">
        <v>88</v>
      </c>
      <c r="B85" s="18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54" t="s">
        <v>48</v>
      </c>
      <c r="B86" s="18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52" t="s">
        <v>53</v>
      </c>
      <c r="B87" s="18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77" t="s">
        <v>56</v>
      </c>
      <c r="B88" s="18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54" t="s">
        <v>73</v>
      </c>
      <c r="B89" s="5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15</v>
      </c>
      <c r="AN89" s="165">
        <f>AM89*H9*0.001</f>
        <v>0</v>
      </c>
      <c r="AO89" s="166">
        <f t="shared" si="3"/>
        <v>60</v>
      </c>
      <c r="AP89" s="165">
        <f>AO89*I9*0.001</f>
        <v>0.06</v>
      </c>
      <c r="AQ89" s="21"/>
      <c r="AR89" s="22"/>
      <c r="AT89" s="408">
        <f t="shared" si="17"/>
        <v>0</v>
      </c>
      <c r="AU89" s="408">
        <f t="shared" si="18"/>
        <v>0.06</v>
      </c>
    </row>
    <row r="90" spans="1:47" s="295" customFormat="1" ht="25.15" customHeight="1" x14ac:dyDescent="0.25">
      <c r="A90" s="54" t="s">
        <v>175</v>
      </c>
      <c r="B90" s="5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</f>
        <v>0</v>
      </c>
      <c r="AN90" s="165">
        <f>AM90*H9*0.001</f>
        <v>0</v>
      </c>
      <c r="AO90" s="166">
        <f t="shared" ref="AO90" si="20">(D90+F90+H90+J90+L90+N90+P90+R90+T90+V90+X90+Z90+AB90+AD90+AF90+AH90+AJ90+AL90)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174" t="s">
        <v>19</v>
      </c>
      <c r="B91" s="5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0.5</v>
      </c>
      <c r="AN91" s="165">
        <f>AM91*H9*0.001</f>
        <v>0</v>
      </c>
      <c r="AO91" s="166">
        <f t="shared" si="3"/>
        <v>0.5</v>
      </c>
      <c r="AP91" s="165">
        <f>AO91*I9*0.001</f>
        <v>5.0000000000000001E-4</v>
      </c>
      <c r="AQ91" s="21"/>
      <c r="AR91" s="22"/>
      <c r="AT91" s="408">
        <f t="shared" si="17"/>
        <v>0</v>
      </c>
      <c r="AU91" s="408">
        <f t="shared" si="18"/>
        <v>5.0000000000000001E-4</v>
      </c>
    </row>
    <row r="92" spans="1:47" s="230" customFormat="1" ht="24.6" customHeight="1" x14ac:dyDescent="0.25">
      <c r="A92" s="255" t="s">
        <v>51</v>
      </c>
      <c r="B92" s="5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40">
        <f t="shared" si="2"/>
        <v>6</v>
      </c>
      <c r="AN92" s="265">
        <f>AM92*H9*0.001</f>
        <v>0</v>
      </c>
      <c r="AO92" s="166">
        <f t="shared" si="3"/>
        <v>8</v>
      </c>
      <c r="AP92" s="265">
        <f>AO92*I9*0.001</f>
        <v>8.0000000000000002E-3</v>
      </c>
      <c r="AQ92" s="267"/>
      <c r="AR92" s="268"/>
      <c r="AT92" s="408">
        <f t="shared" si="17"/>
        <v>0</v>
      </c>
      <c r="AU92" s="408">
        <f t="shared" si="18"/>
        <v>8.0000000000000002E-3</v>
      </c>
    </row>
    <row r="93" spans="1:47" s="16" customFormat="1" ht="15.6" customHeight="1" thickBot="1" x14ac:dyDescent="0.25">
      <c r="A93" s="175" t="s">
        <v>32</v>
      </c>
      <c r="B93" s="18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0.5</v>
      </c>
      <c r="AN93" s="185">
        <f>AM93*H9*0.001</f>
        <v>0</v>
      </c>
      <c r="AO93" s="186">
        <f t="shared" si="3"/>
        <v>0.5</v>
      </c>
      <c r="AP93" s="185">
        <f>AO93*I9*0.001</f>
        <v>5.0000000000000001E-4</v>
      </c>
      <c r="AQ93" s="154"/>
      <c r="AR93" s="187"/>
      <c r="AT93" s="408">
        <f t="shared" si="17"/>
        <v>0</v>
      </c>
      <c r="AU93" s="408">
        <f t="shared" si="18"/>
        <v>5.0000000000000001E-4</v>
      </c>
    </row>
    <row r="94" spans="1:47" s="158" customFormat="1" ht="9" customHeight="1" x14ac:dyDescent="0.25">
      <c r="A94" s="494" t="s">
        <v>197</v>
      </c>
      <c r="B94" s="494"/>
      <c r="C94" s="494"/>
      <c r="D94" s="494"/>
      <c r="E94" s="494"/>
      <c r="F94" s="494"/>
      <c r="G94" s="494"/>
      <c r="H94" s="494"/>
      <c r="I94" s="157"/>
      <c r="J94" s="157"/>
      <c r="O94" s="495" t="s">
        <v>178</v>
      </c>
      <c r="P94" s="495"/>
      <c r="Q94" s="495"/>
      <c r="R94" s="495"/>
      <c r="S94" s="495"/>
      <c r="T94" s="495"/>
      <c r="U94" s="495"/>
      <c r="V94" s="495"/>
      <c r="W94" s="495"/>
      <c r="X94" s="494" t="s">
        <v>138</v>
      </c>
      <c r="Y94" s="494"/>
      <c r="Z94" s="494"/>
      <c r="AA94" s="494"/>
      <c r="AB94" s="494"/>
      <c r="AC94" s="494"/>
      <c r="AD94" s="494"/>
      <c r="AE94" s="494"/>
      <c r="AF94" s="495" t="s">
        <v>137</v>
      </c>
      <c r="AG94" s="495"/>
      <c r="AH94" s="495"/>
      <c r="AI94" s="495"/>
      <c r="AJ94" s="495"/>
      <c r="AK94" s="495"/>
      <c r="AL94" s="495"/>
      <c r="AM94" s="495"/>
      <c r="AN94" s="495"/>
      <c r="AO94" s="69"/>
      <c r="AP94" s="69"/>
      <c r="AR94" s="164"/>
    </row>
    <row r="95" spans="1:47" s="163" customFormat="1" ht="27.75" customHeight="1" x14ac:dyDescent="0.25">
      <c r="A95" s="494"/>
      <c r="B95" s="494"/>
      <c r="C95" s="494"/>
      <c r="D95" s="494"/>
      <c r="E95" s="494"/>
      <c r="F95" s="494"/>
      <c r="G95" s="494"/>
      <c r="H95" s="494"/>
      <c r="I95" s="159"/>
      <c r="J95" s="159"/>
      <c r="O95" s="496"/>
      <c r="P95" s="496"/>
      <c r="Q95" s="496"/>
      <c r="R95" s="496"/>
      <c r="S95" s="496"/>
      <c r="T95" s="496"/>
      <c r="U95" s="496"/>
      <c r="V95" s="496"/>
      <c r="W95" s="496"/>
      <c r="AC95" s="73"/>
      <c r="AD95" s="73"/>
      <c r="AK95" s="249"/>
      <c r="AL95" s="249"/>
      <c r="AM95" s="250">
        <f>SUM(AM20:AM94)</f>
        <v>1267.5</v>
      </c>
      <c r="AN95" s="249"/>
      <c r="AO95" s="250">
        <f>SUM(AO20:AO94)</f>
        <v>1718.5</v>
      </c>
      <c r="AP95" s="249"/>
      <c r="AQ95" s="158"/>
    </row>
    <row r="96" spans="1:47" s="163" customFormat="1" ht="24.75" customHeight="1" x14ac:dyDescent="0.2">
      <c r="A96" s="497"/>
      <c r="B96" s="497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93"/>
      <c r="D97" s="493"/>
      <c r="E97" s="493"/>
      <c r="F97" s="493"/>
      <c r="G97" s="493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8" sqref="L8"/>
    </sheetView>
  </sheetViews>
  <sheetFormatPr defaultRowHeight="15" outlineLevelCol="1" x14ac:dyDescent="0.25"/>
  <cols>
    <col min="1" max="1" width="22" style="5" customWidth="1"/>
    <col min="2" max="2" width="9.85546875" style="5" customWidth="1"/>
    <col min="3" max="3" width="10.140625" customWidth="1"/>
    <col min="4" max="4" width="8.5703125" customWidth="1"/>
    <col min="5" max="5" width="9.140625" customWidth="1"/>
    <col min="6" max="6" width="13.5703125" style="4" customWidth="1"/>
    <col min="7" max="7" width="13.28515625" customWidth="1"/>
    <col min="8" max="8" width="6.28515625" customWidth="1" outlineLevel="1"/>
    <col min="9" max="9" width="11.140625" customWidth="1"/>
    <col min="257" max="257" width="16.7109375" customWidth="1"/>
    <col min="258" max="258" width="4.140625" customWidth="1"/>
    <col min="259" max="259" width="8" customWidth="1"/>
    <col min="260" max="260" width="7.140625" customWidth="1"/>
    <col min="261" max="261" width="7.28515625" customWidth="1"/>
    <col min="262" max="262" width="7.42578125" customWidth="1"/>
    <col min="263" max="263" width="7.7109375" customWidth="1"/>
    <col min="513" max="513" width="16.7109375" customWidth="1"/>
    <col min="514" max="514" width="4.140625" customWidth="1"/>
    <col min="515" max="515" width="8" customWidth="1"/>
    <col min="516" max="516" width="7.140625" customWidth="1"/>
    <col min="517" max="517" width="7.28515625" customWidth="1"/>
    <col min="518" max="518" width="7.42578125" customWidth="1"/>
    <col min="519" max="519" width="7.7109375" customWidth="1"/>
    <col min="769" max="769" width="16.7109375" customWidth="1"/>
    <col min="770" max="770" width="4.140625" customWidth="1"/>
    <col min="771" max="771" width="8" customWidth="1"/>
    <col min="772" max="772" width="7.140625" customWidth="1"/>
    <col min="773" max="773" width="7.28515625" customWidth="1"/>
    <col min="774" max="774" width="7.42578125" customWidth="1"/>
    <col min="775" max="775" width="7.7109375" customWidth="1"/>
    <col min="1025" max="1025" width="16.7109375" customWidth="1"/>
    <col min="1026" max="1026" width="4.140625" customWidth="1"/>
    <col min="1027" max="1027" width="8" customWidth="1"/>
    <col min="1028" max="1028" width="7.140625" customWidth="1"/>
    <col min="1029" max="1029" width="7.28515625" customWidth="1"/>
    <col min="1030" max="1030" width="7.42578125" customWidth="1"/>
    <col min="1031" max="1031" width="7.7109375" customWidth="1"/>
    <col min="1281" max="1281" width="16.7109375" customWidth="1"/>
    <col min="1282" max="1282" width="4.140625" customWidth="1"/>
    <col min="1283" max="1283" width="8" customWidth="1"/>
    <col min="1284" max="1284" width="7.140625" customWidth="1"/>
    <col min="1285" max="1285" width="7.28515625" customWidth="1"/>
    <col min="1286" max="1286" width="7.42578125" customWidth="1"/>
    <col min="1287" max="1287" width="7.7109375" customWidth="1"/>
    <col min="1537" max="1537" width="16.7109375" customWidth="1"/>
    <col min="1538" max="1538" width="4.140625" customWidth="1"/>
    <col min="1539" max="1539" width="8" customWidth="1"/>
    <col min="1540" max="1540" width="7.140625" customWidth="1"/>
    <col min="1541" max="1541" width="7.28515625" customWidth="1"/>
    <col min="1542" max="1542" width="7.42578125" customWidth="1"/>
    <col min="1543" max="1543" width="7.7109375" customWidth="1"/>
    <col min="1793" max="1793" width="16.7109375" customWidth="1"/>
    <col min="1794" max="1794" width="4.140625" customWidth="1"/>
    <col min="1795" max="1795" width="8" customWidth="1"/>
    <col min="1796" max="1796" width="7.140625" customWidth="1"/>
    <col min="1797" max="1797" width="7.28515625" customWidth="1"/>
    <col min="1798" max="1798" width="7.42578125" customWidth="1"/>
    <col min="1799" max="1799" width="7.7109375" customWidth="1"/>
    <col min="2049" max="2049" width="16.7109375" customWidth="1"/>
    <col min="2050" max="2050" width="4.140625" customWidth="1"/>
    <col min="2051" max="2051" width="8" customWidth="1"/>
    <col min="2052" max="2052" width="7.140625" customWidth="1"/>
    <col min="2053" max="2053" width="7.28515625" customWidth="1"/>
    <col min="2054" max="2054" width="7.42578125" customWidth="1"/>
    <col min="2055" max="2055" width="7.7109375" customWidth="1"/>
    <col min="2305" max="2305" width="16.7109375" customWidth="1"/>
    <col min="2306" max="2306" width="4.140625" customWidth="1"/>
    <col min="2307" max="2307" width="8" customWidth="1"/>
    <col min="2308" max="2308" width="7.140625" customWidth="1"/>
    <col min="2309" max="2309" width="7.28515625" customWidth="1"/>
    <col min="2310" max="2310" width="7.42578125" customWidth="1"/>
    <col min="2311" max="2311" width="7.7109375" customWidth="1"/>
    <col min="2561" max="2561" width="16.7109375" customWidth="1"/>
    <col min="2562" max="2562" width="4.140625" customWidth="1"/>
    <col min="2563" max="2563" width="8" customWidth="1"/>
    <col min="2564" max="2564" width="7.140625" customWidth="1"/>
    <col min="2565" max="2565" width="7.28515625" customWidth="1"/>
    <col min="2566" max="2566" width="7.42578125" customWidth="1"/>
    <col min="2567" max="2567" width="7.7109375" customWidth="1"/>
    <col min="2817" max="2817" width="16.7109375" customWidth="1"/>
    <col min="2818" max="2818" width="4.140625" customWidth="1"/>
    <col min="2819" max="2819" width="8" customWidth="1"/>
    <col min="2820" max="2820" width="7.140625" customWidth="1"/>
    <col min="2821" max="2821" width="7.28515625" customWidth="1"/>
    <col min="2822" max="2822" width="7.42578125" customWidth="1"/>
    <col min="2823" max="2823" width="7.7109375" customWidth="1"/>
    <col min="3073" max="3073" width="16.7109375" customWidth="1"/>
    <col min="3074" max="3074" width="4.140625" customWidth="1"/>
    <col min="3075" max="3075" width="8" customWidth="1"/>
    <col min="3076" max="3076" width="7.140625" customWidth="1"/>
    <col min="3077" max="3077" width="7.28515625" customWidth="1"/>
    <col min="3078" max="3078" width="7.42578125" customWidth="1"/>
    <col min="3079" max="3079" width="7.7109375" customWidth="1"/>
    <col min="3329" max="3329" width="16.7109375" customWidth="1"/>
    <col min="3330" max="3330" width="4.140625" customWidth="1"/>
    <col min="3331" max="3331" width="8" customWidth="1"/>
    <col min="3332" max="3332" width="7.140625" customWidth="1"/>
    <col min="3333" max="3333" width="7.28515625" customWidth="1"/>
    <col min="3334" max="3334" width="7.42578125" customWidth="1"/>
    <col min="3335" max="3335" width="7.7109375" customWidth="1"/>
    <col min="3585" max="3585" width="16.7109375" customWidth="1"/>
    <col min="3586" max="3586" width="4.140625" customWidth="1"/>
    <col min="3587" max="3587" width="8" customWidth="1"/>
    <col min="3588" max="3588" width="7.140625" customWidth="1"/>
    <col min="3589" max="3589" width="7.28515625" customWidth="1"/>
    <col min="3590" max="3590" width="7.42578125" customWidth="1"/>
    <col min="3591" max="3591" width="7.7109375" customWidth="1"/>
    <col min="3841" max="3841" width="16.7109375" customWidth="1"/>
    <col min="3842" max="3842" width="4.140625" customWidth="1"/>
    <col min="3843" max="3843" width="8" customWidth="1"/>
    <col min="3844" max="3844" width="7.140625" customWidth="1"/>
    <col min="3845" max="3845" width="7.28515625" customWidth="1"/>
    <col min="3846" max="3846" width="7.42578125" customWidth="1"/>
    <col min="3847" max="3847" width="7.7109375" customWidth="1"/>
    <col min="4097" max="4097" width="16.7109375" customWidth="1"/>
    <col min="4098" max="4098" width="4.140625" customWidth="1"/>
    <col min="4099" max="4099" width="8" customWidth="1"/>
    <col min="4100" max="4100" width="7.140625" customWidth="1"/>
    <col min="4101" max="4101" width="7.28515625" customWidth="1"/>
    <col min="4102" max="4102" width="7.42578125" customWidth="1"/>
    <col min="4103" max="4103" width="7.7109375" customWidth="1"/>
    <col min="4353" max="4353" width="16.7109375" customWidth="1"/>
    <col min="4354" max="4354" width="4.140625" customWidth="1"/>
    <col min="4355" max="4355" width="8" customWidth="1"/>
    <col min="4356" max="4356" width="7.140625" customWidth="1"/>
    <col min="4357" max="4357" width="7.28515625" customWidth="1"/>
    <col min="4358" max="4358" width="7.42578125" customWidth="1"/>
    <col min="4359" max="4359" width="7.7109375" customWidth="1"/>
    <col min="4609" max="4609" width="16.7109375" customWidth="1"/>
    <col min="4610" max="4610" width="4.140625" customWidth="1"/>
    <col min="4611" max="4611" width="8" customWidth="1"/>
    <col min="4612" max="4612" width="7.140625" customWidth="1"/>
    <col min="4613" max="4613" width="7.28515625" customWidth="1"/>
    <col min="4614" max="4614" width="7.42578125" customWidth="1"/>
    <col min="4615" max="4615" width="7.7109375" customWidth="1"/>
    <col min="4865" max="4865" width="16.7109375" customWidth="1"/>
    <col min="4866" max="4866" width="4.140625" customWidth="1"/>
    <col min="4867" max="4867" width="8" customWidth="1"/>
    <col min="4868" max="4868" width="7.140625" customWidth="1"/>
    <col min="4869" max="4869" width="7.28515625" customWidth="1"/>
    <col min="4870" max="4870" width="7.42578125" customWidth="1"/>
    <col min="4871" max="4871" width="7.7109375" customWidth="1"/>
    <col min="5121" max="5121" width="16.7109375" customWidth="1"/>
    <col min="5122" max="5122" width="4.140625" customWidth="1"/>
    <col min="5123" max="5123" width="8" customWidth="1"/>
    <col min="5124" max="5124" width="7.140625" customWidth="1"/>
    <col min="5125" max="5125" width="7.28515625" customWidth="1"/>
    <col min="5126" max="5126" width="7.42578125" customWidth="1"/>
    <col min="5127" max="5127" width="7.7109375" customWidth="1"/>
    <col min="5377" max="5377" width="16.7109375" customWidth="1"/>
    <col min="5378" max="5378" width="4.140625" customWidth="1"/>
    <col min="5379" max="5379" width="8" customWidth="1"/>
    <col min="5380" max="5380" width="7.140625" customWidth="1"/>
    <col min="5381" max="5381" width="7.28515625" customWidth="1"/>
    <col min="5382" max="5382" width="7.42578125" customWidth="1"/>
    <col min="5383" max="5383" width="7.7109375" customWidth="1"/>
    <col min="5633" max="5633" width="16.7109375" customWidth="1"/>
    <col min="5634" max="5634" width="4.140625" customWidth="1"/>
    <col min="5635" max="5635" width="8" customWidth="1"/>
    <col min="5636" max="5636" width="7.140625" customWidth="1"/>
    <col min="5637" max="5637" width="7.28515625" customWidth="1"/>
    <col min="5638" max="5638" width="7.42578125" customWidth="1"/>
    <col min="5639" max="5639" width="7.7109375" customWidth="1"/>
    <col min="5889" max="5889" width="16.7109375" customWidth="1"/>
    <col min="5890" max="5890" width="4.140625" customWidth="1"/>
    <col min="5891" max="5891" width="8" customWidth="1"/>
    <col min="5892" max="5892" width="7.140625" customWidth="1"/>
    <col min="5893" max="5893" width="7.28515625" customWidth="1"/>
    <col min="5894" max="5894" width="7.42578125" customWidth="1"/>
    <col min="5895" max="5895" width="7.7109375" customWidth="1"/>
    <col min="6145" max="6145" width="16.7109375" customWidth="1"/>
    <col min="6146" max="6146" width="4.140625" customWidth="1"/>
    <col min="6147" max="6147" width="8" customWidth="1"/>
    <col min="6148" max="6148" width="7.140625" customWidth="1"/>
    <col min="6149" max="6149" width="7.28515625" customWidth="1"/>
    <col min="6150" max="6150" width="7.42578125" customWidth="1"/>
    <col min="6151" max="6151" width="7.7109375" customWidth="1"/>
    <col min="6401" max="6401" width="16.7109375" customWidth="1"/>
    <col min="6402" max="6402" width="4.140625" customWidth="1"/>
    <col min="6403" max="6403" width="8" customWidth="1"/>
    <col min="6404" max="6404" width="7.140625" customWidth="1"/>
    <col min="6405" max="6405" width="7.28515625" customWidth="1"/>
    <col min="6406" max="6406" width="7.42578125" customWidth="1"/>
    <col min="6407" max="6407" width="7.7109375" customWidth="1"/>
    <col min="6657" max="6657" width="16.7109375" customWidth="1"/>
    <col min="6658" max="6658" width="4.140625" customWidth="1"/>
    <col min="6659" max="6659" width="8" customWidth="1"/>
    <col min="6660" max="6660" width="7.140625" customWidth="1"/>
    <col min="6661" max="6661" width="7.28515625" customWidth="1"/>
    <col min="6662" max="6662" width="7.42578125" customWidth="1"/>
    <col min="6663" max="6663" width="7.7109375" customWidth="1"/>
    <col min="6913" max="6913" width="16.7109375" customWidth="1"/>
    <col min="6914" max="6914" width="4.140625" customWidth="1"/>
    <col min="6915" max="6915" width="8" customWidth="1"/>
    <col min="6916" max="6916" width="7.140625" customWidth="1"/>
    <col min="6917" max="6917" width="7.28515625" customWidth="1"/>
    <col min="6918" max="6918" width="7.42578125" customWidth="1"/>
    <col min="6919" max="6919" width="7.7109375" customWidth="1"/>
    <col min="7169" max="7169" width="16.7109375" customWidth="1"/>
    <col min="7170" max="7170" width="4.140625" customWidth="1"/>
    <col min="7171" max="7171" width="8" customWidth="1"/>
    <col min="7172" max="7172" width="7.140625" customWidth="1"/>
    <col min="7173" max="7173" width="7.28515625" customWidth="1"/>
    <col min="7174" max="7174" width="7.42578125" customWidth="1"/>
    <col min="7175" max="7175" width="7.7109375" customWidth="1"/>
    <col min="7425" max="7425" width="16.7109375" customWidth="1"/>
    <col min="7426" max="7426" width="4.140625" customWidth="1"/>
    <col min="7427" max="7427" width="8" customWidth="1"/>
    <col min="7428" max="7428" width="7.140625" customWidth="1"/>
    <col min="7429" max="7429" width="7.28515625" customWidth="1"/>
    <col min="7430" max="7430" width="7.42578125" customWidth="1"/>
    <col min="7431" max="7431" width="7.7109375" customWidth="1"/>
    <col min="7681" max="7681" width="16.7109375" customWidth="1"/>
    <col min="7682" max="7682" width="4.140625" customWidth="1"/>
    <col min="7683" max="7683" width="8" customWidth="1"/>
    <col min="7684" max="7684" width="7.140625" customWidth="1"/>
    <col min="7685" max="7685" width="7.28515625" customWidth="1"/>
    <col min="7686" max="7686" width="7.42578125" customWidth="1"/>
    <col min="7687" max="7687" width="7.7109375" customWidth="1"/>
    <col min="7937" max="7937" width="16.7109375" customWidth="1"/>
    <col min="7938" max="7938" width="4.140625" customWidth="1"/>
    <col min="7939" max="7939" width="8" customWidth="1"/>
    <col min="7940" max="7940" width="7.140625" customWidth="1"/>
    <col min="7941" max="7941" width="7.28515625" customWidth="1"/>
    <col min="7942" max="7942" width="7.42578125" customWidth="1"/>
    <col min="7943" max="7943" width="7.7109375" customWidth="1"/>
    <col min="8193" max="8193" width="16.7109375" customWidth="1"/>
    <col min="8194" max="8194" width="4.140625" customWidth="1"/>
    <col min="8195" max="8195" width="8" customWidth="1"/>
    <col min="8196" max="8196" width="7.140625" customWidth="1"/>
    <col min="8197" max="8197" width="7.28515625" customWidth="1"/>
    <col min="8198" max="8198" width="7.42578125" customWidth="1"/>
    <col min="8199" max="8199" width="7.7109375" customWidth="1"/>
    <col min="8449" max="8449" width="16.7109375" customWidth="1"/>
    <col min="8450" max="8450" width="4.140625" customWidth="1"/>
    <col min="8451" max="8451" width="8" customWidth="1"/>
    <col min="8452" max="8452" width="7.140625" customWidth="1"/>
    <col min="8453" max="8453" width="7.28515625" customWidth="1"/>
    <col min="8454" max="8454" width="7.42578125" customWidth="1"/>
    <col min="8455" max="8455" width="7.7109375" customWidth="1"/>
    <col min="8705" max="8705" width="16.7109375" customWidth="1"/>
    <col min="8706" max="8706" width="4.140625" customWidth="1"/>
    <col min="8707" max="8707" width="8" customWidth="1"/>
    <col min="8708" max="8708" width="7.140625" customWidth="1"/>
    <col min="8709" max="8709" width="7.28515625" customWidth="1"/>
    <col min="8710" max="8710" width="7.42578125" customWidth="1"/>
    <col min="8711" max="8711" width="7.7109375" customWidth="1"/>
    <col min="8961" max="8961" width="16.7109375" customWidth="1"/>
    <col min="8962" max="8962" width="4.140625" customWidth="1"/>
    <col min="8963" max="8963" width="8" customWidth="1"/>
    <col min="8964" max="8964" width="7.140625" customWidth="1"/>
    <col min="8965" max="8965" width="7.28515625" customWidth="1"/>
    <col min="8966" max="8966" width="7.42578125" customWidth="1"/>
    <col min="8967" max="8967" width="7.7109375" customWidth="1"/>
    <col min="9217" max="9217" width="16.7109375" customWidth="1"/>
    <col min="9218" max="9218" width="4.140625" customWidth="1"/>
    <col min="9219" max="9219" width="8" customWidth="1"/>
    <col min="9220" max="9220" width="7.140625" customWidth="1"/>
    <col min="9221" max="9221" width="7.28515625" customWidth="1"/>
    <col min="9222" max="9222" width="7.42578125" customWidth="1"/>
    <col min="9223" max="9223" width="7.7109375" customWidth="1"/>
    <col min="9473" max="9473" width="16.7109375" customWidth="1"/>
    <col min="9474" max="9474" width="4.140625" customWidth="1"/>
    <col min="9475" max="9475" width="8" customWidth="1"/>
    <col min="9476" max="9476" width="7.140625" customWidth="1"/>
    <col min="9477" max="9477" width="7.28515625" customWidth="1"/>
    <col min="9478" max="9478" width="7.42578125" customWidth="1"/>
    <col min="9479" max="9479" width="7.7109375" customWidth="1"/>
    <col min="9729" max="9729" width="16.7109375" customWidth="1"/>
    <col min="9730" max="9730" width="4.140625" customWidth="1"/>
    <col min="9731" max="9731" width="8" customWidth="1"/>
    <col min="9732" max="9732" width="7.140625" customWidth="1"/>
    <col min="9733" max="9733" width="7.28515625" customWidth="1"/>
    <col min="9734" max="9734" width="7.42578125" customWidth="1"/>
    <col min="9735" max="9735" width="7.7109375" customWidth="1"/>
    <col min="9985" max="9985" width="16.7109375" customWidth="1"/>
    <col min="9986" max="9986" width="4.140625" customWidth="1"/>
    <col min="9987" max="9987" width="8" customWidth="1"/>
    <col min="9988" max="9988" width="7.140625" customWidth="1"/>
    <col min="9989" max="9989" width="7.28515625" customWidth="1"/>
    <col min="9990" max="9990" width="7.42578125" customWidth="1"/>
    <col min="9991" max="9991" width="7.7109375" customWidth="1"/>
    <col min="10241" max="10241" width="16.7109375" customWidth="1"/>
    <col min="10242" max="10242" width="4.140625" customWidth="1"/>
    <col min="10243" max="10243" width="8" customWidth="1"/>
    <col min="10244" max="10244" width="7.140625" customWidth="1"/>
    <col min="10245" max="10245" width="7.28515625" customWidth="1"/>
    <col min="10246" max="10246" width="7.42578125" customWidth="1"/>
    <col min="10247" max="10247" width="7.7109375" customWidth="1"/>
    <col min="10497" max="10497" width="16.7109375" customWidth="1"/>
    <col min="10498" max="10498" width="4.140625" customWidth="1"/>
    <col min="10499" max="10499" width="8" customWidth="1"/>
    <col min="10500" max="10500" width="7.140625" customWidth="1"/>
    <col min="10501" max="10501" width="7.28515625" customWidth="1"/>
    <col min="10502" max="10502" width="7.42578125" customWidth="1"/>
    <col min="10503" max="10503" width="7.7109375" customWidth="1"/>
    <col min="10753" max="10753" width="16.7109375" customWidth="1"/>
    <col min="10754" max="10754" width="4.140625" customWidth="1"/>
    <col min="10755" max="10755" width="8" customWidth="1"/>
    <col min="10756" max="10756" width="7.140625" customWidth="1"/>
    <col min="10757" max="10757" width="7.28515625" customWidth="1"/>
    <col min="10758" max="10758" width="7.42578125" customWidth="1"/>
    <col min="10759" max="10759" width="7.7109375" customWidth="1"/>
    <col min="11009" max="11009" width="16.7109375" customWidth="1"/>
    <col min="11010" max="11010" width="4.140625" customWidth="1"/>
    <col min="11011" max="11011" width="8" customWidth="1"/>
    <col min="11012" max="11012" width="7.140625" customWidth="1"/>
    <col min="11013" max="11013" width="7.28515625" customWidth="1"/>
    <col min="11014" max="11014" width="7.42578125" customWidth="1"/>
    <col min="11015" max="11015" width="7.7109375" customWidth="1"/>
    <col min="11265" max="11265" width="16.7109375" customWidth="1"/>
    <col min="11266" max="11266" width="4.140625" customWidth="1"/>
    <col min="11267" max="11267" width="8" customWidth="1"/>
    <col min="11268" max="11268" width="7.140625" customWidth="1"/>
    <col min="11269" max="11269" width="7.28515625" customWidth="1"/>
    <col min="11270" max="11270" width="7.42578125" customWidth="1"/>
    <col min="11271" max="11271" width="7.7109375" customWidth="1"/>
    <col min="11521" max="11521" width="16.7109375" customWidth="1"/>
    <col min="11522" max="11522" width="4.140625" customWidth="1"/>
    <col min="11523" max="11523" width="8" customWidth="1"/>
    <col min="11524" max="11524" width="7.140625" customWidth="1"/>
    <col min="11525" max="11525" width="7.28515625" customWidth="1"/>
    <col min="11526" max="11526" width="7.42578125" customWidth="1"/>
    <col min="11527" max="11527" width="7.7109375" customWidth="1"/>
    <col min="11777" max="11777" width="16.7109375" customWidth="1"/>
    <col min="11778" max="11778" width="4.140625" customWidth="1"/>
    <col min="11779" max="11779" width="8" customWidth="1"/>
    <col min="11780" max="11780" width="7.140625" customWidth="1"/>
    <col min="11781" max="11781" width="7.28515625" customWidth="1"/>
    <col min="11782" max="11782" width="7.42578125" customWidth="1"/>
    <col min="11783" max="11783" width="7.7109375" customWidth="1"/>
    <col min="12033" max="12033" width="16.7109375" customWidth="1"/>
    <col min="12034" max="12034" width="4.140625" customWidth="1"/>
    <col min="12035" max="12035" width="8" customWidth="1"/>
    <col min="12036" max="12036" width="7.140625" customWidth="1"/>
    <col min="12037" max="12037" width="7.28515625" customWidth="1"/>
    <col min="12038" max="12038" width="7.42578125" customWidth="1"/>
    <col min="12039" max="12039" width="7.7109375" customWidth="1"/>
    <col min="12289" max="12289" width="16.7109375" customWidth="1"/>
    <col min="12290" max="12290" width="4.140625" customWidth="1"/>
    <col min="12291" max="12291" width="8" customWidth="1"/>
    <col min="12292" max="12292" width="7.140625" customWidth="1"/>
    <col min="12293" max="12293" width="7.28515625" customWidth="1"/>
    <col min="12294" max="12294" width="7.42578125" customWidth="1"/>
    <col min="12295" max="12295" width="7.7109375" customWidth="1"/>
    <col min="12545" max="12545" width="16.7109375" customWidth="1"/>
    <col min="12546" max="12546" width="4.140625" customWidth="1"/>
    <col min="12547" max="12547" width="8" customWidth="1"/>
    <col min="12548" max="12548" width="7.140625" customWidth="1"/>
    <col min="12549" max="12549" width="7.28515625" customWidth="1"/>
    <col min="12550" max="12550" width="7.42578125" customWidth="1"/>
    <col min="12551" max="12551" width="7.7109375" customWidth="1"/>
    <col min="12801" max="12801" width="16.7109375" customWidth="1"/>
    <col min="12802" max="12802" width="4.140625" customWidth="1"/>
    <col min="12803" max="12803" width="8" customWidth="1"/>
    <col min="12804" max="12804" width="7.140625" customWidth="1"/>
    <col min="12805" max="12805" width="7.28515625" customWidth="1"/>
    <col min="12806" max="12806" width="7.42578125" customWidth="1"/>
    <col min="12807" max="12807" width="7.7109375" customWidth="1"/>
    <col min="13057" max="13057" width="16.7109375" customWidth="1"/>
    <col min="13058" max="13058" width="4.140625" customWidth="1"/>
    <col min="13059" max="13059" width="8" customWidth="1"/>
    <col min="13060" max="13060" width="7.140625" customWidth="1"/>
    <col min="13061" max="13061" width="7.28515625" customWidth="1"/>
    <col min="13062" max="13062" width="7.42578125" customWidth="1"/>
    <col min="13063" max="13063" width="7.7109375" customWidth="1"/>
    <col min="13313" max="13313" width="16.7109375" customWidth="1"/>
    <col min="13314" max="13314" width="4.140625" customWidth="1"/>
    <col min="13315" max="13315" width="8" customWidth="1"/>
    <col min="13316" max="13316" width="7.140625" customWidth="1"/>
    <col min="13317" max="13317" width="7.28515625" customWidth="1"/>
    <col min="13318" max="13318" width="7.42578125" customWidth="1"/>
    <col min="13319" max="13319" width="7.7109375" customWidth="1"/>
    <col min="13569" max="13569" width="16.7109375" customWidth="1"/>
    <col min="13570" max="13570" width="4.140625" customWidth="1"/>
    <col min="13571" max="13571" width="8" customWidth="1"/>
    <col min="13572" max="13572" width="7.140625" customWidth="1"/>
    <col min="13573" max="13573" width="7.28515625" customWidth="1"/>
    <col min="13574" max="13574" width="7.42578125" customWidth="1"/>
    <col min="13575" max="13575" width="7.7109375" customWidth="1"/>
    <col min="13825" max="13825" width="16.7109375" customWidth="1"/>
    <col min="13826" max="13826" width="4.140625" customWidth="1"/>
    <col min="13827" max="13827" width="8" customWidth="1"/>
    <col min="13828" max="13828" width="7.140625" customWidth="1"/>
    <col min="13829" max="13829" width="7.28515625" customWidth="1"/>
    <col min="13830" max="13830" width="7.42578125" customWidth="1"/>
    <col min="13831" max="13831" width="7.7109375" customWidth="1"/>
    <col min="14081" max="14081" width="16.7109375" customWidth="1"/>
    <col min="14082" max="14082" width="4.140625" customWidth="1"/>
    <col min="14083" max="14083" width="8" customWidth="1"/>
    <col min="14084" max="14084" width="7.140625" customWidth="1"/>
    <col min="14085" max="14085" width="7.28515625" customWidth="1"/>
    <col min="14086" max="14086" width="7.42578125" customWidth="1"/>
    <col min="14087" max="14087" width="7.7109375" customWidth="1"/>
    <col min="14337" max="14337" width="16.7109375" customWidth="1"/>
    <col min="14338" max="14338" width="4.140625" customWidth="1"/>
    <col min="14339" max="14339" width="8" customWidth="1"/>
    <col min="14340" max="14340" width="7.140625" customWidth="1"/>
    <col min="14341" max="14341" width="7.28515625" customWidth="1"/>
    <col min="14342" max="14342" width="7.42578125" customWidth="1"/>
    <col min="14343" max="14343" width="7.7109375" customWidth="1"/>
    <col min="14593" max="14593" width="16.7109375" customWidth="1"/>
    <col min="14594" max="14594" width="4.140625" customWidth="1"/>
    <col min="14595" max="14595" width="8" customWidth="1"/>
    <col min="14596" max="14596" width="7.140625" customWidth="1"/>
    <col min="14597" max="14597" width="7.28515625" customWidth="1"/>
    <col min="14598" max="14598" width="7.42578125" customWidth="1"/>
    <col min="14599" max="14599" width="7.7109375" customWidth="1"/>
    <col min="14849" max="14849" width="16.7109375" customWidth="1"/>
    <col min="14850" max="14850" width="4.140625" customWidth="1"/>
    <col min="14851" max="14851" width="8" customWidth="1"/>
    <col min="14852" max="14852" width="7.140625" customWidth="1"/>
    <col min="14853" max="14853" width="7.28515625" customWidth="1"/>
    <col min="14854" max="14854" width="7.42578125" customWidth="1"/>
    <col min="14855" max="14855" width="7.7109375" customWidth="1"/>
    <col min="15105" max="15105" width="16.7109375" customWidth="1"/>
    <col min="15106" max="15106" width="4.140625" customWidth="1"/>
    <col min="15107" max="15107" width="8" customWidth="1"/>
    <col min="15108" max="15108" width="7.140625" customWidth="1"/>
    <col min="15109" max="15109" width="7.28515625" customWidth="1"/>
    <col min="15110" max="15110" width="7.42578125" customWidth="1"/>
    <col min="15111" max="15111" width="7.7109375" customWidth="1"/>
    <col min="15361" max="15361" width="16.7109375" customWidth="1"/>
    <col min="15362" max="15362" width="4.140625" customWidth="1"/>
    <col min="15363" max="15363" width="8" customWidth="1"/>
    <col min="15364" max="15364" width="7.140625" customWidth="1"/>
    <col min="15365" max="15365" width="7.28515625" customWidth="1"/>
    <col min="15366" max="15366" width="7.42578125" customWidth="1"/>
    <col min="15367" max="15367" width="7.7109375" customWidth="1"/>
    <col min="15617" max="15617" width="16.7109375" customWidth="1"/>
    <col min="15618" max="15618" width="4.140625" customWidth="1"/>
    <col min="15619" max="15619" width="8" customWidth="1"/>
    <col min="15620" max="15620" width="7.140625" customWidth="1"/>
    <col min="15621" max="15621" width="7.28515625" customWidth="1"/>
    <col min="15622" max="15622" width="7.42578125" customWidth="1"/>
    <col min="15623" max="15623" width="7.7109375" customWidth="1"/>
    <col min="15873" max="15873" width="16.7109375" customWidth="1"/>
    <col min="15874" max="15874" width="4.140625" customWidth="1"/>
    <col min="15875" max="15875" width="8" customWidth="1"/>
    <col min="15876" max="15876" width="7.140625" customWidth="1"/>
    <col min="15877" max="15877" width="7.28515625" customWidth="1"/>
    <col min="15878" max="15878" width="7.42578125" customWidth="1"/>
    <col min="15879" max="15879" width="7.7109375" customWidth="1"/>
    <col min="16129" max="16129" width="16.7109375" customWidth="1"/>
    <col min="16130" max="16130" width="4.140625" customWidth="1"/>
    <col min="16131" max="16131" width="8" customWidth="1"/>
    <col min="16132" max="16132" width="7.140625" customWidth="1"/>
    <col min="16133" max="16133" width="7.28515625" customWidth="1"/>
    <col min="16134" max="16134" width="7.42578125" customWidth="1"/>
    <col min="16135" max="16135" width="7.7109375" customWidth="1"/>
  </cols>
  <sheetData>
    <row r="1" spans="1:12" x14ac:dyDescent="0.25">
      <c r="A1" s="145" t="s">
        <v>0</v>
      </c>
      <c r="B1" s="146"/>
      <c r="C1" s="147"/>
      <c r="D1" s="198">
        <v>6</v>
      </c>
      <c r="E1" s="199">
        <v>9</v>
      </c>
      <c r="F1" s="148">
        <v>2019</v>
      </c>
      <c r="G1" s="68"/>
      <c r="H1" s="68"/>
      <c r="I1" s="68"/>
    </row>
    <row r="2" spans="1:12" s="29" customFormat="1" ht="21" customHeight="1" x14ac:dyDescent="0.25">
      <c r="A2" s="92" t="s">
        <v>5</v>
      </c>
      <c r="B2" s="56" t="s">
        <v>89</v>
      </c>
      <c r="C2" s="28" t="s">
        <v>75</v>
      </c>
      <c r="D2" s="28" t="s">
        <v>76</v>
      </c>
      <c r="E2" s="28" t="s">
        <v>77</v>
      </c>
      <c r="F2" s="28" t="s">
        <v>78</v>
      </c>
      <c r="G2" s="30" t="s">
        <v>84</v>
      </c>
      <c r="H2" s="28" t="s">
        <v>86</v>
      </c>
      <c r="I2" s="66" t="s">
        <v>107</v>
      </c>
    </row>
    <row r="3" spans="1:12" s="29" customFormat="1" ht="6" customHeight="1" x14ac:dyDescent="0.25">
      <c r="A3" s="91"/>
      <c r="B3" s="56"/>
      <c r="C3" s="28"/>
      <c r="D3" s="28"/>
      <c r="E3" s="28"/>
      <c r="F3" s="28"/>
      <c r="G3" s="30"/>
      <c r="H3" s="28"/>
      <c r="I3" s="41"/>
    </row>
    <row r="4" spans="1:12" s="9" customFormat="1" ht="8.4499999999999993" customHeight="1" x14ac:dyDescent="0.25">
      <c r="A4" s="53"/>
      <c r="B4" s="56"/>
      <c r="C4" s="75"/>
      <c r="D4" s="32"/>
      <c r="E4" s="32"/>
      <c r="F4" s="32"/>
      <c r="G4" s="33" t="s">
        <v>85</v>
      </c>
      <c r="H4" s="31"/>
      <c r="I4" s="205" t="s">
        <v>87</v>
      </c>
    </row>
    <row r="5" spans="1:12" s="9" customFormat="1" ht="19.149999999999999" customHeight="1" x14ac:dyDescent="0.2">
      <c r="A5" s="170" t="s">
        <v>120</v>
      </c>
      <c r="B5" s="149">
        <f>+C5+D5</f>
        <v>6.23</v>
      </c>
      <c r="C5" s="75">
        <f>+внебюдж!AN20+'50%ВНБ'!AN20</f>
        <v>0.76</v>
      </c>
      <c r="D5" s="75">
        <f>+внебюдж!AP20+'50%ВНБ'!AP20</f>
        <v>5.4700000000000006</v>
      </c>
      <c r="E5" s="75">
        <f>внебюдж!AR20</f>
        <v>0.4</v>
      </c>
      <c r="F5" s="76">
        <f>+'50%Б-Т'!AN20+'50%Б-Т'!AP20+бюджет!AN20+бюджет!AP20</f>
        <v>0.57000000000000006</v>
      </c>
      <c r="G5" s="76">
        <f t="shared" ref="G5" si="0">SUM(C5:F5)</f>
        <v>7.2000000000000011</v>
      </c>
      <c r="H5" s="201">
        <v>0.8</v>
      </c>
      <c r="I5" s="63">
        <f>G5/H5</f>
        <v>9</v>
      </c>
      <c r="J5" s="80"/>
    </row>
    <row r="6" spans="1:12" s="9" customFormat="1" ht="19.149999999999999" customHeight="1" x14ac:dyDescent="0.25">
      <c r="A6" s="54" t="s">
        <v>18</v>
      </c>
      <c r="B6" s="149">
        <f t="shared" ref="B6:B76" si="1">+C6+D6</f>
        <v>9.1</v>
      </c>
      <c r="C6" s="75">
        <f>+внебюдж!AN21+'50%ВНБ'!AN21</f>
        <v>1.1399999999999999</v>
      </c>
      <c r="D6" s="75">
        <f>+внебюдж!AP21+'50%ВНБ'!AP21</f>
        <v>7.96</v>
      </c>
      <c r="E6" s="75">
        <f>внебюдж!AR21</f>
        <v>0</v>
      </c>
      <c r="F6" s="76">
        <f>+'50%Б-Т'!AN21+'50%Б-Т'!AP21+бюджет!AN21+бюджет!AP21</f>
        <v>0.9</v>
      </c>
      <c r="G6" s="76">
        <f t="shared" ref="G6:G76" si="2">SUM(C6:F6)</f>
        <v>10</v>
      </c>
      <c r="H6" s="201">
        <v>0.4</v>
      </c>
      <c r="I6" s="63">
        <f>G6/H6</f>
        <v>25</v>
      </c>
    </row>
    <row r="7" spans="1:12" s="9" customFormat="1" ht="19.149999999999999" customHeight="1" x14ac:dyDescent="0.25">
      <c r="A7" s="171" t="s">
        <v>122</v>
      </c>
      <c r="B7" s="149">
        <f t="shared" si="1"/>
        <v>63.6</v>
      </c>
      <c r="C7" s="75">
        <f>+внебюдж!AN22+'50%ВНБ'!AN22</f>
        <v>8.5</v>
      </c>
      <c r="D7" s="75">
        <f>+внебюдж!AP22+'50%ВНБ'!AP22</f>
        <v>55.1</v>
      </c>
      <c r="E7" s="75">
        <f>внебюдж!AR22</f>
        <v>0</v>
      </c>
      <c r="F7" s="76">
        <f>+'50%Б-Т'!AN22+'50%Б-Т'!AP22+бюджет!AN22+бюджет!AP22</f>
        <v>6.4</v>
      </c>
      <c r="G7" s="76">
        <f t="shared" si="2"/>
        <v>70</v>
      </c>
      <c r="H7" s="200"/>
      <c r="I7" s="62"/>
    </row>
    <row r="8" spans="1:12" s="9" customFormat="1" ht="19.149999999999999" customHeight="1" x14ac:dyDescent="0.25">
      <c r="A8" s="172" t="s">
        <v>39</v>
      </c>
      <c r="B8" s="149">
        <f t="shared" si="1"/>
        <v>0</v>
      </c>
      <c r="C8" s="75">
        <f>+внебюдж!AN23+'50%ВНБ'!AN23</f>
        <v>0</v>
      </c>
      <c r="D8" s="75">
        <f>+внебюдж!AP23+'50%ВНБ'!AP23</f>
        <v>0</v>
      </c>
      <c r="E8" s="75">
        <f>внебюдж!AR23</f>
        <v>0</v>
      </c>
      <c r="F8" s="76">
        <f>+'50%Б-Т'!AN23+'50%Б-Т'!AP23+бюджет!AN23+бюджет!AP23</f>
        <v>0</v>
      </c>
      <c r="G8" s="76">
        <f t="shared" si="2"/>
        <v>0</v>
      </c>
      <c r="H8" s="202">
        <v>0.38</v>
      </c>
      <c r="I8" s="150">
        <f>G8/H8</f>
        <v>0</v>
      </c>
    </row>
    <row r="9" spans="1:12" s="9" customFormat="1" ht="22.15" customHeight="1" x14ac:dyDescent="0.25">
      <c r="A9" s="172" t="s">
        <v>74</v>
      </c>
      <c r="B9" s="149">
        <f t="shared" si="1"/>
        <v>0</v>
      </c>
      <c r="C9" s="75">
        <f>+внебюдж!AN24+'50%ВНБ'!AN24</f>
        <v>0</v>
      </c>
      <c r="D9" s="75">
        <f>+внебюдж!AP24+'50%ВНБ'!AP24</f>
        <v>0</v>
      </c>
      <c r="E9" s="75">
        <f>внебюдж!AR24</f>
        <v>0</v>
      </c>
      <c r="F9" s="76">
        <f>+'50%Б-Т'!AN24+'50%Б-Т'!AP24+бюджет!AN24+бюджет!AP24</f>
        <v>0</v>
      </c>
      <c r="G9" s="76">
        <f t="shared" si="2"/>
        <v>0</v>
      </c>
      <c r="H9" s="201">
        <v>0.3</v>
      </c>
      <c r="I9" s="151">
        <f>G9/H9</f>
        <v>0</v>
      </c>
    </row>
    <row r="10" spans="1:12" s="9" customFormat="1" ht="19.149999999999999" customHeight="1" x14ac:dyDescent="0.25">
      <c r="A10" s="172" t="s">
        <v>42</v>
      </c>
      <c r="B10" s="149">
        <f t="shared" si="1"/>
        <v>0</v>
      </c>
      <c r="C10" s="75">
        <f>+внебюдж!AN25+'50%ВНБ'!AN25</f>
        <v>0</v>
      </c>
      <c r="D10" s="75">
        <f>+внебюдж!AP25+'50%ВНБ'!AP25</f>
        <v>0</v>
      </c>
      <c r="E10" s="75">
        <f>внебюдж!AR25</f>
        <v>0</v>
      </c>
      <c r="F10" s="76">
        <f>+'50%Б-Т'!AN25+'50%Б-Т'!AP25+бюджет!AN25+бюджет!AP25</f>
        <v>0</v>
      </c>
      <c r="G10" s="76">
        <f t="shared" si="2"/>
        <v>0</v>
      </c>
      <c r="H10" s="200"/>
      <c r="I10" s="62"/>
      <c r="L10" s="79"/>
    </row>
    <row r="11" spans="1:12" s="295" customFormat="1" ht="19.149999999999999" customHeight="1" x14ac:dyDescent="0.25">
      <c r="A11" s="171" t="s">
        <v>171</v>
      </c>
      <c r="B11" s="149">
        <f t="shared" ref="B11" si="3">+C11+D11</f>
        <v>0</v>
      </c>
      <c r="C11" s="75">
        <f>+внебюдж!AN26+'50%ВНБ'!AN26</f>
        <v>0</v>
      </c>
      <c r="D11" s="75">
        <f>+внебюдж!AP26+'50%ВНБ'!AP26</f>
        <v>0</v>
      </c>
      <c r="E11" s="75">
        <f>внебюдж!AR26</f>
        <v>0</v>
      </c>
      <c r="F11" s="76">
        <f>+'50%Б-Т'!AN26+'50%Б-Т'!AP26+бюджет!AN26+бюджет!AP26</f>
        <v>0</v>
      </c>
      <c r="G11" s="76">
        <f t="shared" ref="G11" si="4">SUM(C11:F11)</f>
        <v>0</v>
      </c>
      <c r="H11" s="200"/>
      <c r="I11" s="62"/>
      <c r="L11" s="79"/>
    </row>
    <row r="12" spans="1:12" s="9" customFormat="1" ht="19.149999999999999" customHeight="1" x14ac:dyDescent="0.25">
      <c r="A12" s="93" t="s">
        <v>40</v>
      </c>
      <c r="B12" s="149">
        <f t="shared" si="1"/>
        <v>0</v>
      </c>
      <c r="C12" s="75">
        <f>+внебюдж!AN27+'50%ВНБ'!AN27</f>
        <v>0</v>
      </c>
      <c r="D12" s="75">
        <f>+внебюдж!AP27+'50%ВНБ'!AP27</f>
        <v>0</v>
      </c>
      <c r="E12" s="75">
        <f>внебюдж!AR27</f>
        <v>0</v>
      </c>
      <c r="F12" s="76">
        <f>+'50%Б-Т'!AN27+'50%Б-Т'!AP27+бюджет!AN27+бюджет!AP27</f>
        <v>0</v>
      </c>
      <c r="G12" s="76">
        <f t="shared" si="2"/>
        <v>0</v>
      </c>
      <c r="H12" s="200"/>
      <c r="I12" s="62"/>
    </row>
    <row r="13" spans="1:12" s="9" customFormat="1" ht="19.149999999999999" customHeight="1" x14ac:dyDescent="0.25">
      <c r="A13" s="54" t="s">
        <v>41</v>
      </c>
      <c r="B13" s="149">
        <f t="shared" si="1"/>
        <v>0</v>
      </c>
      <c r="C13" s="75">
        <f>+внебюдж!AN28+'50%ВНБ'!AN28</f>
        <v>0</v>
      </c>
      <c r="D13" s="75">
        <f>+внебюдж!AP28+'50%ВНБ'!AP28</f>
        <v>0</v>
      </c>
      <c r="E13" s="75">
        <f>внебюдж!AR28</f>
        <v>0</v>
      </c>
      <c r="F13" s="76">
        <f>+'50%Б-Т'!AN28+'50%Б-Т'!AP28+бюджет!AN28+бюджет!AP28</f>
        <v>0</v>
      </c>
      <c r="G13" s="76">
        <f t="shared" si="2"/>
        <v>0</v>
      </c>
      <c r="H13" s="201">
        <v>0.5</v>
      </c>
      <c r="I13" s="150">
        <f>G13/H13</f>
        <v>0</v>
      </c>
    </row>
    <row r="14" spans="1:12" s="9" customFormat="1" ht="19.149999999999999" customHeight="1" x14ac:dyDescent="0.25">
      <c r="A14" s="54" t="s">
        <v>24</v>
      </c>
      <c r="B14" s="149">
        <f t="shared" si="1"/>
        <v>1.8180000000000001</v>
      </c>
      <c r="C14" s="75">
        <f>+внебюдж!AN29+'50%ВНБ'!AN29</f>
        <v>0.26600000000000001</v>
      </c>
      <c r="D14" s="75">
        <f>+внебюдж!AP29+'50%ВНБ'!AP29</f>
        <v>1.552</v>
      </c>
      <c r="E14" s="75">
        <f>внебюдж!AR29</f>
        <v>1.6E-2</v>
      </c>
      <c r="F14" s="76">
        <f>+'50%Б-Т'!AN29+'50%Б-Т'!AP29+бюджет!AN29+бюджет!AP29</f>
        <v>0.186</v>
      </c>
      <c r="G14" s="76">
        <f t="shared" si="2"/>
        <v>2.02</v>
      </c>
      <c r="H14" s="200"/>
      <c r="I14" s="62"/>
    </row>
    <row r="15" spans="1:12" s="9" customFormat="1" ht="19.149999999999999" customHeight="1" x14ac:dyDescent="0.25">
      <c r="A15" s="54" t="s">
        <v>25</v>
      </c>
      <c r="B15" s="149">
        <f t="shared" si="1"/>
        <v>1.006</v>
      </c>
      <c r="C15" s="75">
        <f>+внебюдж!AN30+'50%ВНБ'!AN30</f>
        <v>0.13300000000000001</v>
      </c>
      <c r="D15" s="75">
        <f>+внебюдж!AP30+'50%ВНБ'!AP30</f>
        <v>0.873</v>
      </c>
      <c r="E15" s="75">
        <f>внебюдж!AR30</f>
        <v>3.2000000000000001E-2</v>
      </c>
      <c r="F15" s="76">
        <f>+'50%Б-Т'!AN30+'50%Б-Т'!AP30+бюджет!AN30+бюджет!AP30</f>
        <v>0.10200000000000001</v>
      </c>
      <c r="G15" s="76">
        <f t="shared" si="2"/>
        <v>1.1400000000000001</v>
      </c>
      <c r="H15" s="200">
        <v>0.8</v>
      </c>
      <c r="I15" s="150">
        <f>G15/H15</f>
        <v>1.425</v>
      </c>
    </row>
    <row r="16" spans="1:12" s="9" customFormat="1" ht="19.149999999999999" customHeight="1" x14ac:dyDescent="0.25">
      <c r="A16" s="54" t="s">
        <v>70</v>
      </c>
      <c r="B16" s="149">
        <f t="shared" si="1"/>
        <v>0</v>
      </c>
      <c r="C16" s="75">
        <f>+внебюдж!AN31+'50%ВНБ'!AN31</f>
        <v>0</v>
      </c>
      <c r="D16" s="75">
        <f>+внебюдж!AP31+'50%ВНБ'!AP31</f>
        <v>0</v>
      </c>
      <c r="E16" s="75">
        <f>внебюдж!AR31</f>
        <v>0</v>
      </c>
      <c r="F16" s="76">
        <f>+'50%Б-Т'!AN31+'50%Б-Т'!AP31+бюджет!AN31+бюджет!AP31</f>
        <v>0</v>
      </c>
      <c r="G16" s="76">
        <f t="shared" si="2"/>
        <v>0</v>
      </c>
      <c r="H16" s="200"/>
      <c r="I16" s="62"/>
    </row>
    <row r="17" spans="1:9" s="9" customFormat="1" ht="19.149999999999999" customHeight="1" x14ac:dyDescent="0.25">
      <c r="A17" s="172" t="s">
        <v>28</v>
      </c>
      <c r="B17" s="149">
        <f t="shared" si="1"/>
        <v>16.149000000000001</v>
      </c>
      <c r="C17" s="75">
        <f>+внебюдж!AN32+'50%ВНБ'!AN32</f>
        <v>2.375</v>
      </c>
      <c r="D17" s="75">
        <f>+внебюдж!AP32+'50%ВНБ'!AP32</f>
        <v>13.774000000000001</v>
      </c>
      <c r="E17" s="75">
        <f>внебюдж!AR32</f>
        <v>1.008</v>
      </c>
      <c r="F17" s="76">
        <f>+'50%Б-Т'!AN32+'50%Б-Т'!AP32+бюджет!AN32+бюджет!AP32</f>
        <v>1.653</v>
      </c>
      <c r="G17" s="76">
        <f t="shared" si="2"/>
        <v>18.809999999999999</v>
      </c>
      <c r="H17" s="200"/>
      <c r="I17" s="62"/>
    </row>
    <row r="18" spans="1:9" s="9" customFormat="1" ht="19.149999999999999" customHeight="1" x14ac:dyDescent="0.25">
      <c r="A18" s="172" t="s">
        <v>52</v>
      </c>
      <c r="B18" s="149">
        <f t="shared" si="1"/>
        <v>0</v>
      </c>
      <c r="C18" s="75">
        <f>+внебюдж!AN33+'50%ВНБ'!AN33</f>
        <v>0</v>
      </c>
      <c r="D18" s="75">
        <f>+внебюдж!AP33+'50%ВНБ'!AP33</f>
        <v>0</v>
      </c>
      <c r="E18" s="75">
        <f>внебюдж!AR33</f>
        <v>0</v>
      </c>
      <c r="F18" s="76">
        <f>+'50%Б-Т'!AN33+'50%Б-Т'!AP33+бюджет!AN33+бюджет!AP33</f>
        <v>0</v>
      </c>
      <c r="G18" s="76">
        <f t="shared" si="2"/>
        <v>0</v>
      </c>
      <c r="H18" s="200">
        <v>0.33800000000000002</v>
      </c>
      <c r="I18" s="151">
        <f>G18/H18</f>
        <v>0</v>
      </c>
    </row>
    <row r="19" spans="1:9" s="295" customFormat="1" ht="19.149999999999999" customHeight="1" x14ac:dyDescent="0.25">
      <c r="A19" s="172" t="s">
        <v>172</v>
      </c>
      <c r="B19" s="149">
        <f t="shared" ref="B19" si="5">+C19+D19</f>
        <v>0</v>
      </c>
      <c r="C19" s="75">
        <f>+внебюдж!AN34+'50%ВНБ'!AN34</f>
        <v>0</v>
      </c>
      <c r="D19" s="75">
        <f>+внебюдж!AP34+'50%ВНБ'!AP34</f>
        <v>0</v>
      </c>
      <c r="E19" s="75">
        <f>внебюдж!AR34</f>
        <v>0</v>
      </c>
      <c r="F19" s="76">
        <f>+'50%Б-Т'!AN34+'50%Б-Т'!AP34+бюджет!AN34+бюджет!AP34</f>
        <v>0</v>
      </c>
      <c r="G19" s="76">
        <f t="shared" ref="G19" si="6">SUM(C19:F19)</f>
        <v>0</v>
      </c>
      <c r="H19" s="200"/>
      <c r="I19" s="151"/>
    </row>
    <row r="20" spans="1:9" s="9" customFormat="1" ht="19.149999999999999" customHeight="1" x14ac:dyDescent="0.25">
      <c r="A20" s="169" t="s">
        <v>91</v>
      </c>
      <c r="B20" s="149">
        <f t="shared" si="1"/>
        <v>0</v>
      </c>
      <c r="C20" s="75">
        <f>+внебюдж!AN35+'50%ВНБ'!AN35</f>
        <v>0</v>
      </c>
      <c r="D20" s="75">
        <f>+внебюдж!AP35+'50%ВНБ'!AP35</f>
        <v>0</v>
      </c>
      <c r="E20" s="75">
        <f>внебюдж!AR35</f>
        <v>0</v>
      </c>
      <c r="F20" s="76">
        <f>+'50%Б-Т'!AN35+'50%Б-Т'!AP35+бюджет!AN35+бюджет!AP35</f>
        <v>0</v>
      </c>
      <c r="G20" s="76">
        <f t="shared" si="2"/>
        <v>0</v>
      </c>
      <c r="H20" s="200"/>
      <c r="I20" s="62"/>
    </row>
    <row r="21" spans="1:9" s="9" customFormat="1" ht="19.149999999999999" customHeight="1" x14ac:dyDescent="0.25">
      <c r="A21" s="172" t="s">
        <v>121</v>
      </c>
      <c r="B21" s="149">
        <f t="shared" si="1"/>
        <v>0</v>
      </c>
      <c r="C21" s="75">
        <f>+внебюдж!AN36+'50%ВНБ'!AN36</f>
        <v>0</v>
      </c>
      <c r="D21" s="75">
        <f>+внебюдж!AP36+'50%ВНБ'!AP36</f>
        <v>0</v>
      </c>
      <c r="E21" s="75">
        <f>внебюдж!AR36</f>
        <v>0</v>
      </c>
      <c r="F21" s="76">
        <f>+'50%Б-Т'!AN36+'50%Б-Т'!AP36+бюджет!AN36+бюджет!AP36</f>
        <v>0</v>
      </c>
      <c r="G21" s="76">
        <f t="shared" si="2"/>
        <v>0</v>
      </c>
      <c r="H21" s="200"/>
      <c r="I21" s="62"/>
    </row>
    <row r="22" spans="1:9" s="9" customFormat="1" ht="19.149999999999999" customHeight="1" x14ac:dyDescent="0.25">
      <c r="A22" s="54" t="s">
        <v>47</v>
      </c>
      <c r="B22" s="149">
        <f t="shared" si="1"/>
        <v>0</v>
      </c>
      <c r="C22" s="75">
        <f>+внебюдж!AN37+'50%ВНБ'!AN37</f>
        <v>0</v>
      </c>
      <c r="D22" s="75">
        <f>+внебюдж!AP37+'50%ВНБ'!AP37</f>
        <v>0</v>
      </c>
      <c r="E22" s="75">
        <f>внебюдж!AR37</f>
        <v>0</v>
      </c>
      <c r="F22" s="76">
        <f>+'50%Б-Т'!AN37+'50%Б-Т'!AP37+бюджет!AN37+бюджет!AP37</f>
        <v>0</v>
      </c>
      <c r="G22" s="76">
        <f t="shared" si="2"/>
        <v>0</v>
      </c>
      <c r="H22" s="200"/>
      <c r="I22" s="62"/>
    </row>
    <row r="23" spans="1:9" s="9" customFormat="1" ht="19.149999999999999" customHeight="1" x14ac:dyDescent="0.25">
      <c r="A23" s="172" t="s">
        <v>49</v>
      </c>
      <c r="B23" s="149">
        <f t="shared" si="1"/>
        <v>0</v>
      </c>
      <c r="C23" s="75">
        <f>+внебюдж!AN38+'50%ВНБ'!AN38</f>
        <v>0</v>
      </c>
      <c r="D23" s="75">
        <f>+внебюдж!AP38+'50%ВНБ'!AP38</f>
        <v>0</v>
      </c>
      <c r="E23" s="75">
        <f>внебюдж!AR38</f>
        <v>0</v>
      </c>
      <c r="F23" s="76">
        <f>+'50%Б-Т'!AN38+'50%Б-Т'!AP38+бюджет!AN38+бюджет!AP38</f>
        <v>0</v>
      </c>
      <c r="G23" s="76">
        <f t="shared" si="2"/>
        <v>0</v>
      </c>
      <c r="H23" s="200"/>
      <c r="I23" s="62"/>
    </row>
    <row r="24" spans="1:9" s="9" customFormat="1" ht="19.149999999999999" customHeight="1" x14ac:dyDescent="0.25">
      <c r="A24" s="172" t="s">
        <v>58</v>
      </c>
      <c r="B24" s="149">
        <f t="shared" si="1"/>
        <v>0</v>
      </c>
      <c r="C24" s="75">
        <f>+внебюдж!AN39+'50%ВНБ'!AN39</f>
        <v>0</v>
      </c>
      <c r="D24" s="75">
        <f>+внебюдж!AP39+'50%ВНБ'!AP39</f>
        <v>0</v>
      </c>
      <c r="E24" s="75">
        <f>внебюдж!AR39</f>
        <v>0</v>
      </c>
      <c r="F24" s="76">
        <f>+'50%Б-Т'!AN39+'50%Б-Т'!AP39+бюджет!AN39+бюджет!AP39</f>
        <v>0</v>
      </c>
      <c r="G24" s="76">
        <f t="shared" si="2"/>
        <v>0</v>
      </c>
      <c r="H24" s="200"/>
      <c r="I24" s="62"/>
    </row>
    <row r="25" spans="1:9" s="292" customFormat="1" ht="19.149999999999999" customHeight="1" x14ac:dyDescent="0.25">
      <c r="A25" s="275" t="s">
        <v>164</v>
      </c>
      <c r="B25" s="149">
        <f t="shared" ref="B25" si="7">+C25+D25</f>
        <v>0</v>
      </c>
      <c r="C25" s="75">
        <f>+внебюдж!AN40+'50%ВНБ'!AN40</f>
        <v>0</v>
      </c>
      <c r="D25" s="75">
        <f>+внебюдж!AP40+'50%ВНБ'!AP40</f>
        <v>0</v>
      </c>
      <c r="E25" s="75">
        <f>внебюдж!AR40</f>
        <v>0</v>
      </c>
      <c r="F25" s="76">
        <f>+'50%Б-Т'!AN40+'50%Б-Т'!AP40+бюджет!AN40+бюджет!AP40</f>
        <v>0</v>
      </c>
      <c r="G25" s="76">
        <f t="shared" ref="G25" si="8">SUM(C25:F25)</f>
        <v>0</v>
      </c>
      <c r="H25" s="200"/>
      <c r="I25" s="151" t="e">
        <f>G25/H25</f>
        <v>#DIV/0!</v>
      </c>
    </row>
    <row r="26" spans="1:9" s="9" customFormat="1" ht="19.149999999999999" customHeight="1" x14ac:dyDescent="0.25">
      <c r="A26" s="54" t="s">
        <v>33</v>
      </c>
      <c r="B26" s="149">
        <f t="shared" si="1"/>
        <v>9.7309999999999999</v>
      </c>
      <c r="C26" s="75">
        <f>+внебюдж!AN41+'50%ВНБ'!AN41</f>
        <v>1.292</v>
      </c>
      <c r="D26" s="75">
        <f>+внебюдж!AP41+'50%ВНБ'!AP41</f>
        <v>8.4390000000000001</v>
      </c>
      <c r="E26" s="75">
        <f>внебюдж!AR41</f>
        <v>3.2000000000000001E-2</v>
      </c>
      <c r="F26" s="76">
        <f>+'50%Б-Т'!AN41+'50%Б-Т'!AP41+бюджет!AN41+бюджет!AP41</f>
        <v>0.9870000000000001</v>
      </c>
      <c r="G26" s="76">
        <f t="shared" si="2"/>
        <v>10.75</v>
      </c>
      <c r="H26" s="203">
        <v>6.5000000000000002E-2</v>
      </c>
      <c r="I26" s="152">
        <v>165</v>
      </c>
    </row>
    <row r="27" spans="1:9" s="9" customFormat="1" ht="19.149999999999999" customHeight="1" x14ac:dyDescent="0.25">
      <c r="A27" s="54" t="s">
        <v>29</v>
      </c>
      <c r="B27" s="149">
        <f t="shared" si="1"/>
        <v>5.32</v>
      </c>
      <c r="C27" s="75">
        <f>+внебюдж!AN42+'50%ВНБ'!AN42</f>
        <v>0.71250000000000002</v>
      </c>
      <c r="D27" s="75">
        <f>+внебюдж!AP42+'50%ВНБ'!AP42</f>
        <v>4.6074999999999999</v>
      </c>
      <c r="E27" s="75">
        <f>внебюдж!AR42</f>
        <v>0.1</v>
      </c>
      <c r="F27" s="76">
        <f>+'50%Б-Т'!AN42+'50%Б-Т'!AP42+бюджет!AN42+бюджет!AP42</f>
        <v>0.54</v>
      </c>
      <c r="G27" s="76">
        <f t="shared" si="2"/>
        <v>5.96</v>
      </c>
      <c r="H27" s="200"/>
      <c r="I27" s="62"/>
    </row>
    <row r="28" spans="1:9" s="9" customFormat="1" ht="19.149999999999999" customHeight="1" x14ac:dyDescent="0.25">
      <c r="A28" s="54" t="s">
        <v>27</v>
      </c>
      <c r="B28" s="149">
        <f t="shared" si="1"/>
        <v>5.3570000000000002</v>
      </c>
      <c r="C28" s="75">
        <f>+внебюдж!AN43+'50%ВНБ'!AN43</f>
        <v>0.79800000000000004</v>
      </c>
      <c r="D28" s="75">
        <f>+внебюдж!AP43+'50%ВНБ'!AP43</f>
        <v>4.5590000000000002</v>
      </c>
      <c r="E28" s="75">
        <f>внебюдж!AR43</f>
        <v>5.6000000000000001E-2</v>
      </c>
      <c r="F28" s="76">
        <f>+'50%Б-Т'!AN43+'50%Б-Т'!AP43+бюджет!AN43+бюджет!AP43</f>
        <v>0.54900000000000004</v>
      </c>
      <c r="G28" s="76">
        <f t="shared" si="2"/>
        <v>5.9620000000000006</v>
      </c>
      <c r="H28" s="200"/>
      <c r="I28" s="62"/>
    </row>
    <row r="29" spans="1:9" s="9" customFormat="1" ht="19.149999999999999" customHeight="1" x14ac:dyDescent="0.25">
      <c r="A29" s="172" t="s">
        <v>69</v>
      </c>
      <c r="B29" s="149">
        <f t="shared" si="1"/>
        <v>0.89</v>
      </c>
      <c r="C29" s="75">
        <f>+внебюдж!AN44+'50%ВНБ'!AN44</f>
        <v>0.114</v>
      </c>
      <c r="D29" s="75">
        <f>+внебюдж!AP44+'50%ВНБ'!AP44</f>
        <v>0.77600000000000002</v>
      </c>
      <c r="E29" s="75">
        <f>внебюдж!AR44</f>
        <v>0</v>
      </c>
      <c r="F29" s="76">
        <f>+'50%Б-Т'!AN44+'50%Б-Т'!AP44+бюджет!AN44+бюджет!AP44</f>
        <v>0.09</v>
      </c>
      <c r="G29" s="76">
        <f t="shared" si="2"/>
        <v>0.98</v>
      </c>
      <c r="H29" s="200"/>
      <c r="I29" s="62"/>
    </row>
    <row r="30" spans="1:9" s="9" customFormat="1" ht="19.149999999999999" customHeight="1" x14ac:dyDescent="0.25">
      <c r="A30" s="172" t="s">
        <v>38</v>
      </c>
      <c r="B30" s="149">
        <f t="shared" si="1"/>
        <v>0.89</v>
      </c>
      <c r="C30" s="75">
        <f>+внебюдж!AN45+'50%ВНБ'!AN45</f>
        <v>0.114</v>
      </c>
      <c r="D30" s="75">
        <f>+внебюдж!AP45+'50%ВНБ'!AP45</f>
        <v>0.77600000000000002</v>
      </c>
      <c r="E30" s="75">
        <f>внебюдж!AR45</f>
        <v>0</v>
      </c>
      <c r="F30" s="76">
        <f>+'50%Б-Т'!AN45+'50%Б-Т'!AP45+бюджет!AN45+бюджет!AP45</f>
        <v>0.09</v>
      </c>
      <c r="G30" s="76">
        <f t="shared" si="2"/>
        <v>0.98</v>
      </c>
      <c r="H30" s="200"/>
      <c r="I30" s="62"/>
    </row>
    <row r="31" spans="1:9" s="9" customFormat="1" ht="19.149999999999999" customHeight="1" x14ac:dyDescent="0.25">
      <c r="A31" s="172" t="s">
        <v>54</v>
      </c>
      <c r="B31" s="149">
        <f t="shared" si="1"/>
        <v>0</v>
      </c>
      <c r="C31" s="75">
        <f>+внебюдж!AN46+'50%ВНБ'!AN46</f>
        <v>0</v>
      </c>
      <c r="D31" s="75">
        <f>+внебюдж!AP46+'50%ВНБ'!AP46</f>
        <v>0</v>
      </c>
      <c r="E31" s="75">
        <f>внебюдж!AR46</f>
        <v>0</v>
      </c>
      <c r="F31" s="76">
        <f>+'50%Б-Т'!AN46+'50%Б-Т'!AP46+бюджет!AN46+бюджет!AP46</f>
        <v>0</v>
      </c>
      <c r="G31" s="76">
        <f t="shared" si="2"/>
        <v>0</v>
      </c>
      <c r="H31" s="200"/>
      <c r="I31" s="62"/>
    </row>
    <row r="32" spans="1:9" s="9" customFormat="1" ht="19.149999999999999" customHeight="1" x14ac:dyDescent="0.25">
      <c r="A32" s="172" t="s">
        <v>37</v>
      </c>
      <c r="B32" s="149">
        <f t="shared" si="1"/>
        <v>0</v>
      </c>
      <c r="C32" s="75">
        <f>+внебюдж!AN47+'50%ВНБ'!AN47</f>
        <v>0</v>
      </c>
      <c r="D32" s="75">
        <f>+внебюдж!AP47+'50%ВНБ'!AP47</f>
        <v>0</v>
      </c>
      <c r="E32" s="75">
        <f>внебюдж!AR47</f>
        <v>0</v>
      </c>
      <c r="F32" s="76">
        <f>+'50%Б-Т'!AN47+'50%Б-Т'!AP47+бюджет!AN47+бюджет!AP47</f>
        <v>0</v>
      </c>
      <c r="G32" s="76">
        <f t="shared" si="2"/>
        <v>0</v>
      </c>
      <c r="H32" s="200"/>
      <c r="I32" s="62"/>
    </row>
    <row r="33" spans="1:9" s="9" customFormat="1" ht="19.149999999999999" customHeight="1" x14ac:dyDescent="0.25">
      <c r="A33" s="172" t="s">
        <v>68</v>
      </c>
      <c r="B33" s="149">
        <f t="shared" si="1"/>
        <v>0.89</v>
      </c>
      <c r="C33" s="75">
        <f>+внебюдж!AN48+'50%ВНБ'!AN48</f>
        <v>0.114</v>
      </c>
      <c r="D33" s="75">
        <f>+внебюдж!AP48+'50%ВНБ'!AP48</f>
        <v>0.77600000000000002</v>
      </c>
      <c r="E33" s="75">
        <f>внебюдж!AR48</f>
        <v>0</v>
      </c>
      <c r="F33" s="76">
        <f>+'50%Б-Т'!AN48+'50%Б-Т'!AP48+бюджет!AN48+бюджет!AP48</f>
        <v>0.09</v>
      </c>
      <c r="G33" s="76">
        <f t="shared" si="2"/>
        <v>0.98</v>
      </c>
      <c r="H33" s="200"/>
      <c r="I33" s="62"/>
    </row>
    <row r="34" spans="1:9" s="9" customFormat="1" ht="19.149999999999999" customHeight="1" x14ac:dyDescent="0.25">
      <c r="A34" s="172" t="s">
        <v>67</v>
      </c>
      <c r="B34" s="149">
        <f t="shared" si="1"/>
        <v>0</v>
      </c>
      <c r="C34" s="75">
        <f>+внебюдж!AN49+'50%ВНБ'!AN49</f>
        <v>0</v>
      </c>
      <c r="D34" s="75">
        <f>+внебюдж!AP49+'50%ВНБ'!AP49</f>
        <v>0</v>
      </c>
      <c r="E34" s="75">
        <f>внебюдж!AR49</f>
        <v>0</v>
      </c>
      <c r="F34" s="76">
        <f>+'50%Б-Т'!AN49+'50%Б-Т'!AP49+бюджет!AN49+бюджет!AP49</f>
        <v>0</v>
      </c>
      <c r="G34" s="76">
        <f t="shared" si="2"/>
        <v>0</v>
      </c>
      <c r="H34" s="200"/>
      <c r="I34" s="62"/>
    </row>
    <row r="35" spans="1:9" s="9" customFormat="1" ht="19.149999999999999" customHeight="1" x14ac:dyDescent="0.25">
      <c r="A35" s="172" t="s">
        <v>66</v>
      </c>
      <c r="B35" s="149">
        <f t="shared" si="1"/>
        <v>0</v>
      </c>
      <c r="C35" s="75">
        <f>+внебюдж!AN50+'50%ВНБ'!AN50</f>
        <v>0</v>
      </c>
      <c r="D35" s="75">
        <f>+внебюдж!AP50+'50%ВНБ'!AP50</f>
        <v>0</v>
      </c>
      <c r="E35" s="75">
        <f>внебюдж!AR50</f>
        <v>0</v>
      </c>
      <c r="F35" s="76">
        <f>+'50%Б-Т'!AN50+'50%Б-Т'!AP50+бюджет!AN50+бюджет!AP50</f>
        <v>0</v>
      </c>
      <c r="G35" s="76">
        <f t="shared" si="2"/>
        <v>0</v>
      </c>
      <c r="H35" s="201">
        <v>0.8</v>
      </c>
      <c r="I35" s="63">
        <f>G35/H35</f>
        <v>0</v>
      </c>
    </row>
    <row r="36" spans="1:9" s="9" customFormat="1" ht="19.149999999999999" customHeight="1" x14ac:dyDescent="0.25">
      <c r="A36" s="172" t="s">
        <v>64</v>
      </c>
      <c r="B36" s="149">
        <f t="shared" si="1"/>
        <v>0</v>
      </c>
      <c r="C36" s="75">
        <f>+внебюдж!AN51+'50%ВНБ'!AN51</f>
        <v>0</v>
      </c>
      <c r="D36" s="75">
        <f>+внебюдж!AP51+'50%ВНБ'!AP51</f>
        <v>0</v>
      </c>
      <c r="E36" s="75">
        <f>внебюдж!AR51</f>
        <v>0</v>
      </c>
      <c r="F36" s="76">
        <f>+'50%Б-Т'!AN51+'50%Б-Т'!AP51+бюджет!AN51+бюджет!AP51</f>
        <v>0</v>
      </c>
      <c r="G36" s="76">
        <f t="shared" si="2"/>
        <v>0</v>
      </c>
      <c r="H36" s="200"/>
      <c r="I36" s="62"/>
    </row>
    <row r="37" spans="1:9" s="9" customFormat="1" ht="19.149999999999999" customHeight="1" x14ac:dyDescent="0.25">
      <c r="A37" s="172" t="s">
        <v>65</v>
      </c>
      <c r="B37" s="149">
        <f t="shared" si="1"/>
        <v>0</v>
      </c>
      <c r="C37" s="75">
        <f>+внебюдж!AN52+'50%ВНБ'!AN52</f>
        <v>0</v>
      </c>
      <c r="D37" s="75">
        <f>+внебюдж!AP52+'50%ВНБ'!AP52</f>
        <v>0</v>
      </c>
      <c r="E37" s="75">
        <f>внебюдж!AR52</f>
        <v>0</v>
      </c>
      <c r="F37" s="76">
        <f>+'50%Б-Т'!AN52+'50%Б-Т'!AP52+бюджет!AN52+бюджет!AP52</f>
        <v>0</v>
      </c>
      <c r="G37" s="76">
        <f t="shared" si="2"/>
        <v>0</v>
      </c>
      <c r="H37" s="200"/>
      <c r="I37" s="62"/>
    </row>
    <row r="38" spans="1:9" s="9" customFormat="1" ht="19.149999999999999" customHeight="1" x14ac:dyDescent="0.25">
      <c r="A38" s="173" t="s">
        <v>63</v>
      </c>
      <c r="B38" s="149">
        <f t="shared" si="1"/>
        <v>0</v>
      </c>
      <c r="C38" s="75">
        <f>+внебюдж!AN53+'50%ВНБ'!AN53</f>
        <v>0</v>
      </c>
      <c r="D38" s="75">
        <f>+внебюдж!AP53+'50%ВНБ'!AP53</f>
        <v>0</v>
      </c>
      <c r="E38" s="75">
        <f>внебюдж!AR53</f>
        <v>0</v>
      </c>
      <c r="F38" s="76">
        <f>+'50%Б-Т'!AN53+'50%Б-Т'!AP53+бюджет!AN53+бюджет!AP53</f>
        <v>0</v>
      </c>
      <c r="G38" s="76">
        <f t="shared" si="2"/>
        <v>0</v>
      </c>
      <c r="H38" s="200"/>
      <c r="I38" s="62"/>
    </row>
    <row r="39" spans="1:9" s="9" customFormat="1" ht="19.149999999999999" customHeight="1" x14ac:dyDescent="0.25">
      <c r="A39" s="54" t="s">
        <v>46</v>
      </c>
      <c r="B39" s="149">
        <f t="shared" si="1"/>
        <v>0</v>
      </c>
      <c r="C39" s="75">
        <f>+внебюдж!AN54+'50%ВНБ'!AN54</f>
        <v>0</v>
      </c>
      <c r="D39" s="75">
        <f>+внебюдж!AP54+'50%ВНБ'!AP54</f>
        <v>0</v>
      </c>
      <c r="E39" s="75">
        <f>внебюдж!AR54</f>
        <v>0</v>
      </c>
      <c r="F39" s="76">
        <f>+'50%Б-Т'!AN54+'50%Б-Т'!AP54+бюджет!AN54+бюджет!AP54</f>
        <v>0</v>
      </c>
      <c r="G39" s="76">
        <f t="shared" si="2"/>
        <v>0</v>
      </c>
      <c r="H39" s="200"/>
      <c r="I39" s="62"/>
    </row>
    <row r="40" spans="1:9" s="9" customFormat="1" ht="19.149999999999999" customHeight="1" x14ac:dyDescent="0.25">
      <c r="A40" s="172" t="s">
        <v>30</v>
      </c>
      <c r="B40" s="149">
        <f t="shared" si="1"/>
        <v>2.282</v>
      </c>
      <c r="C40" s="75">
        <f>+внебюдж!AN55+'50%ВНБ'!AN55</f>
        <v>0.34200000000000003</v>
      </c>
      <c r="D40" s="75">
        <f>+внебюдж!AP55+'50%ВНБ'!AP55</f>
        <v>1.94</v>
      </c>
      <c r="E40" s="75">
        <f>внебюдж!AR55</f>
        <v>0.16</v>
      </c>
      <c r="F40" s="76">
        <f>+'50%Б-Т'!AN55+'50%Б-Т'!AP55+бюджет!AN55+бюджет!AP55</f>
        <v>0.23399999999999999</v>
      </c>
      <c r="G40" s="76">
        <f t="shared" si="2"/>
        <v>2.6760000000000002</v>
      </c>
      <c r="H40" s="200"/>
      <c r="I40" s="62"/>
    </row>
    <row r="41" spans="1:9" s="9" customFormat="1" ht="19.149999999999999" customHeight="1" x14ac:dyDescent="0.25">
      <c r="A41" s="172" t="s">
        <v>110</v>
      </c>
      <c r="B41" s="149">
        <f t="shared" si="1"/>
        <v>0</v>
      </c>
      <c r="C41" s="75">
        <f>+внебюдж!AN56+'50%ВНБ'!AN56</f>
        <v>0</v>
      </c>
      <c r="D41" s="75">
        <f>+внебюдж!AP56+'50%ВНБ'!AP56</f>
        <v>0</v>
      </c>
      <c r="E41" s="75">
        <f>внебюдж!AR56</f>
        <v>0</v>
      </c>
      <c r="F41" s="76">
        <f>+'50%Б-Т'!AN56+'50%Б-Т'!AP56+бюджет!AN56+бюджет!AP56</f>
        <v>0</v>
      </c>
      <c r="G41" s="76">
        <f t="shared" si="2"/>
        <v>0</v>
      </c>
      <c r="H41" s="200"/>
      <c r="I41" s="62"/>
    </row>
    <row r="42" spans="1:9" s="295" customFormat="1" ht="19.149999999999999" customHeight="1" x14ac:dyDescent="0.25">
      <c r="A42" s="172" t="s">
        <v>173</v>
      </c>
      <c r="B42" s="149">
        <f t="shared" ref="B42" si="9">+C42+D42</f>
        <v>0</v>
      </c>
      <c r="C42" s="75">
        <f>+внебюдж!AN57+'50%ВНБ'!AN57</f>
        <v>0</v>
      </c>
      <c r="D42" s="75">
        <f>+внебюдж!AP57+'50%ВНБ'!AP57</f>
        <v>0</v>
      </c>
      <c r="E42" s="75">
        <f>внебюдж!AR57</f>
        <v>0</v>
      </c>
      <c r="F42" s="76">
        <f>+'50%Б-Т'!AN57+'50%Б-Т'!AP57+бюджет!AN57+бюджет!AP57</f>
        <v>0</v>
      </c>
      <c r="G42" s="76">
        <f t="shared" ref="G42" si="10">SUM(C42:F42)</f>
        <v>0</v>
      </c>
      <c r="H42" s="200"/>
      <c r="I42" s="62"/>
    </row>
    <row r="43" spans="1:9" s="295" customFormat="1" ht="19.149999999999999" customHeight="1" x14ac:dyDescent="0.25">
      <c r="A43" s="172" t="s">
        <v>174</v>
      </c>
      <c r="B43" s="149">
        <f t="shared" ref="B43" si="11">+C43+D43</f>
        <v>0</v>
      </c>
      <c r="C43" s="75">
        <f>+внебюдж!AN58+'50%ВНБ'!AN58</f>
        <v>0</v>
      </c>
      <c r="D43" s="75">
        <f>+внебюдж!AP58+'50%ВНБ'!AP58</f>
        <v>0</v>
      </c>
      <c r="E43" s="75">
        <f>внебюдж!AR58</f>
        <v>0</v>
      </c>
      <c r="F43" s="76">
        <f>+'50%Б-Т'!AN58+'50%Б-Т'!AP58+бюджет!AN58+бюджет!AP58</f>
        <v>0</v>
      </c>
      <c r="G43" s="76">
        <f t="shared" ref="G43" si="12">SUM(C43:F43)</f>
        <v>0</v>
      </c>
      <c r="H43" s="200"/>
      <c r="I43" s="62"/>
    </row>
    <row r="44" spans="1:9" s="9" customFormat="1" ht="19.149999999999999" customHeight="1" x14ac:dyDescent="0.25">
      <c r="A44" s="172" t="s">
        <v>20</v>
      </c>
      <c r="B44" s="149">
        <f t="shared" si="1"/>
        <v>0.23200000000000001</v>
      </c>
      <c r="C44" s="75">
        <f>+внебюдж!AN59+'50%ВНБ'!AN59</f>
        <v>3.7999999999999999E-2</v>
      </c>
      <c r="D44" s="75">
        <f>+внебюдж!AP59+'50%ВНБ'!AP59</f>
        <v>0.19400000000000001</v>
      </c>
      <c r="E44" s="75">
        <f>внебюдж!AR59</f>
        <v>0</v>
      </c>
      <c r="F44" s="76">
        <f>+'50%Б-Т'!AN59+'50%Б-Т'!AP59+бюджет!AN59+бюджет!AP59</f>
        <v>2.4E-2</v>
      </c>
      <c r="G44" s="76">
        <f t="shared" si="2"/>
        <v>0.25600000000000001</v>
      </c>
      <c r="H44" s="200"/>
      <c r="I44" s="62"/>
    </row>
    <row r="45" spans="1:9" s="9" customFormat="1" ht="19.149999999999999" customHeight="1" x14ac:dyDescent="0.25">
      <c r="A45" s="172" t="s">
        <v>45</v>
      </c>
      <c r="B45" s="149">
        <f t="shared" si="1"/>
        <v>0</v>
      </c>
      <c r="C45" s="75">
        <f>+внебюдж!AN60+'50%ВНБ'!AN60</f>
        <v>0</v>
      </c>
      <c r="D45" s="75">
        <f>+внебюдж!AP60+'50%ВНБ'!AP60</f>
        <v>0</v>
      </c>
      <c r="E45" s="75">
        <f>внебюдж!AR60</f>
        <v>0</v>
      </c>
      <c r="F45" s="76">
        <f>+'50%Б-Т'!AN60+'50%Б-Т'!AP60+бюджет!AN60+бюджет!AP60</f>
        <v>0</v>
      </c>
      <c r="G45" s="76">
        <f t="shared" si="2"/>
        <v>0</v>
      </c>
      <c r="H45" s="204"/>
      <c r="I45" s="62"/>
    </row>
    <row r="46" spans="1:9" s="9" customFormat="1" ht="19.149999999999999" customHeight="1" x14ac:dyDescent="0.25">
      <c r="A46" s="54" t="s">
        <v>22</v>
      </c>
      <c r="B46" s="149">
        <f t="shared" si="1"/>
        <v>27.896000000000001</v>
      </c>
      <c r="C46" s="75">
        <f>+внебюдж!AN61+'50%ВНБ'!AN61</f>
        <v>3.7430000000000003</v>
      </c>
      <c r="D46" s="75">
        <f>+внебюдж!AP61+'50%ВНБ'!AP61</f>
        <v>24.153000000000002</v>
      </c>
      <c r="E46" s="75">
        <f>внебюдж!AR61</f>
        <v>1.3280000000000001</v>
      </c>
      <c r="F46" s="76">
        <f>+'50%Б-Т'!AN61+'50%Б-Т'!AP61+бюджет!AN61+бюджет!AP61</f>
        <v>2.8320000000000003</v>
      </c>
      <c r="G46" s="76">
        <f t="shared" si="2"/>
        <v>32.055999999999997</v>
      </c>
      <c r="H46" s="204"/>
      <c r="I46" s="62"/>
    </row>
    <row r="47" spans="1:9" s="9" customFormat="1" ht="19.149999999999999" customHeight="1" x14ac:dyDescent="0.25">
      <c r="A47" s="172" t="s">
        <v>21</v>
      </c>
      <c r="B47" s="149">
        <f t="shared" si="1"/>
        <v>7.7400000000000011</v>
      </c>
      <c r="C47" s="75">
        <f>+внебюдж!AN62+'50%ВНБ'!AN62</f>
        <v>0.95000000000000007</v>
      </c>
      <c r="D47" s="75">
        <f>+внебюдж!AP62+'50%ВНБ'!AP62</f>
        <v>6.7900000000000009</v>
      </c>
      <c r="E47" s="75">
        <f>внебюдж!AR62</f>
        <v>0.56000000000000005</v>
      </c>
      <c r="F47" s="76">
        <f>+'50%Б-Т'!AN62+'50%Б-Т'!AP62+бюджет!AN62+бюджет!AP62</f>
        <v>0.78</v>
      </c>
      <c r="G47" s="76">
        <f t="shared" si="2"/>
        <v>9.08</v>
      </c>
      <c r="H47" s="204"/>
      <c r="I47" s="62"/>
    </row>
    <row r="48" spans="1:9" s="9" customFormat="1" ht="19.149999999999999" customHeight="1" x14ac:dyDescent="0.25">
      <c r="A48" s="172" t="s">
        <v>23</v>
      </c>
      <c r="B48" s="149">
        <f t="shared" si="1"/>
        <v>2.2439999999999998</v>
      </c>
      <c r="C48" s="75">
        <f>+внебюдж!AN63+'50%ВНБ'!AN63</f>
        <v>0.30399999999999999</v>
      </c>
      <c r="D48" s="75">
        <f>+внебюдж!AP63+'50%ВНБ'!AP63</f>
        <v>1.94</v>
      </c>
      <c r="E48" s="75">
        <f>внебюдж!AR63</f>
        <v>9.6000000000000002E-2</v>
      </c>
      <c r="F48" s="76">
        <f>+'50%Б-Т'!AN63+'50%Б-Т'!AP63+бюджет!AN63+бюджет!AP63</f>
        <v>0.22800000000000001</v>
      </c>
      <c r="G48" s="76">
        <f t="shared" si="2"/>
        <v>2.5680000000000001</v>
      </c>
      <c r="H48" s="204"/>
      <c r="I48" s="62"/>
    </row>
    <row r="49" spans="1:9" s="9" customFormat="1" ht="19.149999999999999" customHeight="1" x14ac:dyDescent="0.25">
      <c r="A49" s="172" t="s">
        <v>26</v>
      </c>
      <c r="B49" s="149">
        <f t="shared" si="1"/>
        <v>3.0960000000000001</v>
      </c>
      <c r="C49" s="75">
        <f>+внебюдж!AN64+'50%ВНБ'!AN64</f>
        <v>0.38</v>
      </c>
      <c r="D49" s="75">
        <f>+внебюдж!AP64+'50%ВНБ'!AP64</f>
        <v>2.7160000000000002</v>
      </c>
      <c r="E49" s="75">
        <f>внебюдж!AR64</f>
        <v>0.16</v>
      </c>
      <c r="F49" s="76">
        <f>+'50%Б-Т'!AN64+'50%Б-Т'!AP64+бюджет!AN64+бюджет!AP64</f>
        <v>0.31200000000000006</v>
      </c>
      <c r="G49" s="76">
        <f t="shared" si="2"/>
        <v>3.5680000000000005</v>
      </c>
      <c r="H49" s="204"/>
      <c r="I49" s="62"/>
    </row>
    <row r="50" spans="1:9" s="9" customFormat="1" ht="19.149999999999999" customHeight="1" x14ac:dyDescent="0.25">
      <c r="A50" s="172" t="s">
        <v>61</v>
      </c>
      <c r="B50" s="149">
        <f t="shared" si="1"/>
        <v>0</v>
      </c>
      <c r="C50" s="75">
        <f>+внебюдж!AN65+'50%ВНБ'!AN65</f>
        <v>0</v>
      </c>
      <c r="D50" s="75">
        <f>+внебюдж!AP65+'50%ВНБ'!AP65</f>
        <v>0</v>
      </c>
      <c r="E50" s="75">
        <f>внебюдж!AR65</f>
        <v>0</v>
      </c>
      <c r="F50" s="76">
        <f>+'50%Б-Т'!AN65+'50%Б-Т'!AP65+бюджет!AN65+бюджет!AP65</f>
        <v>0</v>
      </c>
      <c r="G50" s="76">
        <f t="shared" si="2"/>
        <v>0</v>
      </c>
      <c r="H50" s="204"/>
      <c r="I50" s="62"/>
    </row>
    <row r="51" spans="1:9" s="9" customFormat="1" ht="19.149999999999999" customHeight="1" x14ac:dyDescent="0.25">
      <c r="A51" s="172" t="s">
        <v>71</v>
      </c>
      <c r="B51" s="149">
        <f t="shared" si="1"/>
        <v>0</v>
      </c>
      <c r="C51" s="75">
        <f>+внебюдж!AN66+'50%ВНБ'!AN66</f>
        <v>0</v>
      </c>
      <c r="D51" s="75">
        <f>+внебюдж!AP66+'50%ВНБ'!AP66</f>
        <v>0</v>
      </c>
      <c r="E51" s="75">
        <f>внебюдж!AR66</f>
        <v>0</v>
      </c>
      <c r="F51" s="76">
        <f>+'50%Б-Т'!AN66+'50%Б-Т'!AP66+бюджет!AN66+бюджет!AP66</f>
        <v>0</v>
      </c>
      <c r="G51" s="76">
        <f t="shared" si="2"/>
        <v>0</v>
      </c>
      <c r="H51" s="204"/>
      <c r="I51" s="62"/>
    </row>
    <row r="52" spans="1:9" s="9" customFormat="1" ht="19.149999999999999" customHeight="1" x14ac:dyDescent="0.25">
      <c r="A52" s="172" t="s">
        <v>72</v>
      </c>
      <c r="B52" s="149">
        <f t="shared" si="1"/>
        <v>1.645</v>
      </c>
      <c r="C52" s="75">
        <f>+внебюдж!AN67+'50%ВНБ'!AN67</f>
        <v>0.19</v>
      </c>
      <c r="D52" s="75">
        <f>+внебюдж!AP67+'50%ВНБ'!AP67</f>
        <v>1.4550000000000001</v>
      </c>
      <c r="E52" s="75">
        <f>внебюдж!AR67</f>
        <v>0.12</v>
      </c>
      <c r="F52" s="76">
        <f>+'50%Б-Т'!AN67+'50%Б-Т'!AP67+бюджет!AN67+бюджет!AP67</f>
        <v>0.16499999999999998</v>
      </c>
      <c r="G52" s="76">
        <f t="shared" si="2"/>
        <v>1.9300000000000002</v>
      </c>
      <c r="H52" s="204"/>
      <c r="I52" s="62"/>
    </row>
    <row r="53" spans="1:9" s="9" customFormat="1" ht="19.149999999999999" customHeight="1" x14ac:dyDescent="0.25">
      <c r="A53" s="172" t="s">
        <v>103</v>
      </c>
      <c r="B53" s="149">
        <f t="shared" si="1"/>
        <v>0</v>
      </c>
      <c r="C53" s="75">
        <f>+внебюдж!AN68+'50%ВНБ'!AN68</f>
        <v>0</v>
      </c>
      <c r="D53" s="75">
        <f>+внебюдж!AP68+'50%ВНБ'!AP68</f>
        <v>0</v>
      </c>
      <c r="E53" s="75">
        <f>внебюдж!AR68</f>
        <v>0</v>
      </c>
      <c r="F53" s="76">
        <f>+'50%Б-Т'!AN68+'50%Б-Т'!AP68+бюджет!AN68+бюджет!AP68</f>
        <v>0</v>
      </c>
      <c r="G53" s="76">
        <f t="shared" si="2"/>
        <v>0</v>
      </c>
      <c r="H53" s="204"/>
      <c r="I53" s="62"/>
    </row>
    <row r="54" spans="1:9" s="9" customFormat="1" ht="19.149999999999999" customHeight="1" x14ac:dyDescent="0.25">
      <c r="A54" s="172" t="s">
        <v>60</v>
      </c>
      <c r="B54" s="149">
        <f t="shared" si="1"/>
        <v>0</v>
      </c>
      <c r="C54" s="75">
        <f>+внебюдж!AN69+'50%ВНБ'!AN69</f>
        <v>0</v>
      </c>
      <c r="D54" s="75">
        <f>+внебюдж!AP69+'50%ВНБ'!AP69</f>
        <v>0</v>
      </c>
      <c r="E54" s="75">
        <f>внебюдж!AR69</f>
        <v>0</v>
      </c>
      <c r="F54" s="76">
        <f>+'50%Б-Т'!AN69+'50%Б-Т'!AP69+бюджет!AN69+бюджет!AP69</f>
        <v>0</v>
      </c>
      <c r="G54" s="76">
        <f t="shared" si="2"/>
        <v>0</v>
      </c>
      <c r="H54" s="204"/>
      <c r="I54" s="62"/>
    </row>
    <row r="55" spans="1:9" s="9" customFormat="1" ht="19.149999999999999" customHeight="1" x14ac:dyDescent="0.25">
      <c r="A55" s="172" t="s">
        <v>59</v>
      </c>
      <c r="B55" s="149">
        <f t="shared" si="1"/>
        <v>2.29</v>
      </c>
      <c r="C55" s="75">
        <f>+внебюдж!AN70+'50%ВНБ'!AN70</f>
        <v>0.35</v>
      </c>
      <c r="D55" s="75">
        <f>+внебюдж!AP70+'50%ВНБ'!AP70</f>
        <v>1.94</v>
      </c>
      <c r="E55" s="75">
        <f>внебюдж!AR70</f>
        <v>0</v>
      </c>
      <c r="F55" s="76">
        <f>+'50%Б-Т'!AN70+'50%Б-Т'!AP70+бюджет!AN70+бюджет!AP70</f>
        <v>0.23</v>
      </c>
      <c r="G55" s="76">
        <f t="shared" si="2"/>
        <v>2.52</v>
      </c>
      <c r="H55" s="200">
        <v>0.42</v>
      </c>
      <c r="I55" s="150">
        <f>G55/H55</f>
        <v>6</v>
      </c>
    </row>
    <row r="56" spans="1:9" s="9" customFormat="1" ht="19.149999999999999" customHeight="1" x14ac:dyDescent="0.25">
      <c r="A56" s="172" t="s">
        <v>35</v>
      </c>
      <c r="B56" s="149">
        <f t="shared" si="1"/>
        <v>0</v>
      </c>
      <c r="C56" s="75">
        <f>+внебюдж!AN71+'50%ВНБ'!AN71</f>
        <v>0</v>
      </c>
      <c r="D56" s="75">
        <f>+внебюдж!AP71+'50%ВНБ'!AP71</f>
        <v>0</v>
      </c>
      <c r="E56" s="75">
        <f>внебюдж!AR71</f>
        <v>0</v>
      </c>
      <c r="F56" s="76">
        <f>+'50%Б-Т'!AN71+'50%Б-Т'!AP71+бюджет!AN71+бюджет!AP71</f>
        <v>0</v>
      </c>
      <c r="G56" s="76">
        <f t="shared" si="2"/>
        <v>0</v>
      </c>
      <c r="H56" s="200">
        <v>3</v>
      </c>
      <c r="I56" s="150">
        <f>G56/H56</f>
        <v>0</v>
      </c>
    </row>
    <row r="57" spans="1:9" s="292" customFormat="1" ht="19.149999999999999" customHeight="1" x14ac:dyDescent="0.25">
      <c r="A57" s="275" t="s">
        <v>165</v>
      </c>
      <c r="B57" s="149">
        <f t="shared" ref="B57" si="13">+C57+D57</f>
        <v>0</v>
      </c>
      <c r="C57" s="75">
        <f>+внебюдж!AN72+'50%ВНБ'!AN72</f>
        <v>0</v>
      </c>
      <c r="D57" s="75">
        <f>+внебюдж!AP72+'50%ВНБ'!AP72</f>
        <v>0</v>
      </c>
      <c r="E57" s="75">
        <f>внебюдж!AR72</f>
        <v>0</v>
      </c>
      <c r="F57" s="76">
        <f>+'50%Б-Т'!AN72+'50%Б-Т'!AP72+бюджет!AN72+бюджет!AP72</f>
        <v>0</v>
      </c>
      <c r="G57" s="76">
        <f t="shared" ref="G57" si="14">SUM(C57:F57)</f>
        <v>0</v>
      </c>
      <c r="H57" s="200"/>
      <c r="I57" s="150" t="e">
        <f>G57/H57</f>
        <v>#DIV/0!</v>
      </c>
    </row>
    <row r="58" spans="1:9" s="9" customFormat="1" ht="19.149999999999999" customHeight="1" x14ac:dyDescent="0.25">
      <c r="A58" s="172" t="s">
        <v>31</v>
      </c>
      <c r="B58" s="149">
        <f t="shared" si="1"/>
        <v>0.56099999999999994</v>
      </c>
      <c r="C58" s="75">
        <f>+внебюдж!AN73+'50%ВНБ'!AN73</f>
        <v>7.5999999999999998E-2</v>
      </c>
      <c r="D58" s="75">
        <f>+внебюдж!AP73+'50%ВНБ'!AP73</f>
        <v>0.48499999999999999</v>
      </c>
      <c r="E58" s="75">
        <f>внебюдж!AR73</f>
        <v>0.04</v>
      </c>
      <c r="F58" s="76">
        <f>+'50%Б-Т'!AN73+'50%Б-Т'!AP73+бюджет!AN73+бюджет!AP73</f>
        <v>5.7000000000000002E-2</v>
      </c>
      <c r="G58" s="76">
        <f t="shared" si="2"/>
        <v>0.65800000000000003</v>
      </c>
      <c r="H58" s="204"/>
      <c r="I58" s="62"/>
    </row>
    <row r="59" spans="1:9" s="9" customFormat="1" ht="19.149999999999999" customHeight="1" x14ac:dyDescent="0.25">
      <c r="A59" s="172" t="s">
        <v>55</v>
      </c>
      <c r="B59" s="149">
        <f t="shared" si="1"/>
        <v>0</v>
      </c>
      <c r="C59" s="75">
        <f>+внебюдж!AN74+'50%ВНБ'!AN74</f>
        <v>0</v>
      </c>
      <c r="D59" s="75">
        <f>+внебюдж!AP74+'50%ВНБ'!AP74</f>
        <v>0</v>
      </c>
      <c r="E59" s="75">
        <f>внебюдж!AR74</f>
        <v>0</v>
      </c>
      <c r="F59" s="76">
        <f>+'50%Б-Т'!AN74+'50%Б-Т'!AP74+бюджет!AN74+бюджет!AP74</f>
        <v>0</v>
      </c>
      <c r="G59" s="76">
        <f t="shared" si="2"/>
        <v>0</v>
      </c>
      <c r="H59" s="204"/>
      <c r="I59" s="62"/>
    </row>
    <row r="60" spans="1:9" s="9" customFormat="1" ht="19.149999999999999" customHeight="1" x14ac:dyDescent="0.25">
      <c r="A60" s="172" t="s">
        <v>62</v>
      </c>
      <c r="B60" s="149">
        <f t="shared" si="1"/>
        <v>6.34</v>
      </c>
      <c r="C60" s="75">
        <f>+внебюдж!AN75+'50%ВНБ'!AN75</f>
        <v>0.76</v>
      </c>
      <c r="D60" s="75">
        <f>+внебюдж!AP75+'50%ВНБ'!AP75</f>
        <v>5.58</v>
      </c>
      <c r="E60" s="75">
        <f>внебюдж!AR75</f>
        <v>0</v>
      </c>
      <c r="F60" s="76">
        <f>+'50%Б-Т'!AN75+'50%Б-Т'!AP75+бюджет!AN75+бюджет!AP75</f>
        <v>0.65999999999999992</v>
      </c>
      <c r="G60" s="76">
        <f t="shared" si="2"/>
        <v>7</v>
      </c>
      <c r="H60" s="200">
        <v>0.5</v>
      </c>
      <c r="I60" s="150">
        <f>G60/H60</f>
        <v>14</v>
      </c>
    </row>
    <row r="61" spans="1:9" s="9" customFormat="1" ht="19.149999999999999" customHeight="1" x14ac:dyDescent="0.25">
      <c r="A61" s="54" t="s">
        <v>50</v>
      </c>
      <c r="B61" s="149">
        <f t="shared" si="1"/>
        <v>0</v>
      </c>
      <c r="C61" s="75">
        <f>+внебюдж!AN76+'50%ВНБ'!AN76</f>
        <v>0</v>
      </c>
      <c r="D61" s="75">
        <f>+внебюдж!AP76+'50%ВНБ'!AP76</f>
        <v>0</v>
      </c>
      <c r="E61" s="75">
        <f>внебюдж!AR76</f>
        <v>0</v>
      </c>
      <c r="F61" s="76">
        <f>+'50%Б-Т'!AN76+'50%Б-Т'!AP76+бюджет!AN76+бюджет!AP76</f>
        <v>0</v>
      </c>
      <c r="G61" s="76">
        <f t="shared" si="2"/>
        <v>0</v>
      </c>
      <c r="H61" s="204"/>
      <c r="I61" s="62"/>
    </row>
    <row r="62" spans="1:9" s="9" customFormat="1" ht="19.149999999999999" customHeight="1" x14ac:dyDescent="0.25">
      <c r="A62" s="54" t="s">
        <v>36</v>
      </c>
      <c r="B62" s="149">
        <f t="shared" si="1"/>
        <v>0</v>
      </c>
      <c r="C62" s="75">
        <f>+внебюдж!AN77+'50%ВНБ'!AN77</f>
        <v>0</v>
      </c>
      <c r="D62" s="75">
        <f>+внебюдж!AP77+'50%ВНБ'!AP77</f>
        <v>0</v>
      </c>
      <c r="E62" s="75">
        <f>внебюдж!AR77</f>
        <v>0</v>
      </c>
      <c r="F62" s="76">
        <f>+'50%Б-Т'!AN77+'50%Б-Т'!AP77+бюджет!AN77+бюджет!AP77</f>
        <v>0</v>
      </c>
      <c r="G62" s="76">
        <f t="shared" si="2"/>
        <v>0</v>
      </c>
      <c r="H62" s="200">
        <v>0.22</v>
      </c>
      <c r="I62" s="150">
        <f>G62/H62</f>
        <v>0</v>
      </c>
    </row>
    <row r="63" spans="1:9" s="9" customFormat="1" ht="19.149999999999999" customHeight="1" x14ac:dyDescent="0.25">
      <c r="A63" s="172" t="s">
        <v>104</v>
      </c>
      <c r="B63" s="149">
        <f t="shared" si="1"/>
        <v>0</v>
      </c>
      <c r="C63" s="75">
        <f>+внебюдж!AN78+'50%ВНБ'!AN78</f>
        <v>0</v>
      </c>
      <c r="D63" s="75">
        <f>+внебюдж!AP78+'50%ВНБ'!AP78</f>
        <v>0</v>
      </c>
      <c r="E63" s="75">
        <f>внебюдж!AR78</f>
        <v>0</v>
      </c>
      <c r="F63" s="76">
        <f>+'50%Б-Т'!AN78+'50%Б-Т'!AP78+бюджет!AN78+бюджет!AP78</f>
        <v>0</v>
      </c>
      <c r="G63" s="76">
        <f t="shared" si="2"/>
        <v>0</v>
      </c>
      <c r="H63" s="204"/>
      <c r="I63" s="62"/>
    </row>
    <row r="64" spans="1:9" s="9" customFormat="1" ht="19.149999999999999" customHeight="1" x14ac:dyDescent="0.25">
      <c r="A64" s="172" t="s">
        <v>106</v>
      </c>
      <c r="B64" s="149">
        <f t="shared" si="1"/>
        <v>0</v>
      </c>
      <c r="C64" s="75">
        <f>+внебюдж!AN79+'50%ВНБ'!AN79</f>
        <v>0</v>
      </c>
      <c r="D64" s="75">
        <f>+внебюдж!AP79+'50%ВНБ'!AP79</f>
        <v>0</v>
      </c>
      <c r="E64" s="75">
        <f>внебюдж!AR79</f>
        <v>0</v>
      </c>
      <c r="F64" s="76">
        <f>+'50%Б-Т'!AN79+'50%Б-Т'!AP79+бюджет!AN79+бюджет!AP79</f>
        <v>0</v>
      </c>
      <c r="G64" s="76">
        <f t="shared" si="2"/>
        <v>0</v>
      </c>
      <c r="H64" s="204"/>
      <c r="I64" s="62"/>
    </row>
    <row r="65" spans="1:9" s="9" customFormat="1" ht="19.149999999999999" customHeight="1" x14ac:dyDescent="0.25">
      <c r="A65" s="172" t="s">
        <v>34</v>
      </c>
      <c r="B65" s="149">
        <f t="shared" si="1"/>
        <v>13.224000000000002</v>
      </c>
      <c r="C65" s="75">
        <f>+внебюдж!AN80+'50%ВНБ'!AN80</f>
        <v>2.1659999999999999</v>
      </c>
      <c r="D65" s="75">
        <f>+внебюдж!AP80+'50%ВНБ'!AP80</f>
        <v>11.058000000000002</v>
      </c>
      <c r="E65" s="75">
        <f>внебюдж!AR80</f>
        <v>0</v>
      </c>
      <c r="F65" s="76">
        <f>+'50%Б-Т'!AN80+'50%Б-Т'!AP80+бюджет!AN80+бюджет!AP80</f>
        <v>1.3680000000000001</v>
      </c>
      <c r="G65" s="76">
        <f t="shared" si="2"/>
        <v>14.592000000000002</v>
      </c>
      <c r="H65" s="204"/>
      <c r="I65" s="62"/>
    </row>
    <row r="66" spans="1:9" s="9" customFormat="1" ht="19.149999999999999" customHeight="1" x14ac:dyDescent="0.25">
      <c r="A66" s="172" t="s">
        <v>105</v>
      </c>
      <c r="B66" s="149">
        <f t="shared" si="1"/>
        <v>0</v>
      </c>
      <c r="C66" s="75">
        <f>+внебюдж!AN81+'50%ВНБ'!AN81</f>
        <v>0</v>
      </c>
      <c r="D66" s="75">
        <f>+внебюдж!AP81+'50%ВНБ'!AP81</f>
        <v>0</v>
      </c>
      <c r="E66" s="75">
        <f>внебюдж!AR81</f>
        <v>0</v>
      </c>
      <c r="F66" s="76">
        <f>+'50%Б-Т'!AN81+'50%Б-Т'!AP81+бюджет!AN81+бюджет!AP81</f>
        <v>0</v>
      </c>
      <c r="G66" s="76">
        <f t="shared" si="2"/>
        <v>0</v>
      </c>
      <c r="H66" s="204"/>
      <c r="I66" s="62"/>
    </row>
    <row r="67" spans="1:9" s="9" customFormat="1" ht="19.149999999999999" customHeight="1" x14ac:dyDescent="0.25">
      <c r="A67" s="172" t="s">
        <v>57</v>
      </c>
      <c r="B67" s="149">
        <f t="shared" si="1"/>
        <v>0.67700000000000005</v>
      </c>
      <c r="C67" s="75">
        <f>+внебюдж!AN82+'50%ВНБ'!AN82</f>
        <v>9.5000000000000001E-2</v>
      </c>
      <c r="D67" s="75">
        <f>+внебюдж!AP82+'50%ВНБ'!AP82</f>
        <v>0.58200000000000007</v>
      </c>
      <c r="E67" s="75">
        <f>внебюдж!AR82</f>
        <v>0</v>
      </c>
      <c r="F67" s="76">
        <f>+'50%Б-Т'!AN82+'50%Б-Т'!AP82+бюджет!AN82+бюджет!AP82</f>
        <v>6.9000000000000006E-2</v>
      </c>
      <c r="G67" s="76">
        <f t="shared" si="2"/>
        <v>0.746</v>
      </c>
      <c r="H67" s="204"/>
      <c r="I67" s="62"/>
    </row>
    <row r="68" spans="1:9" s="9" customFormat="1" ht="19.149999999999999" customHeight="1" x14ac:dyDescent="0.25">
      <c r="A68" s="54" t="s">
        <v>43</v>
      </c>
      <c r="B68" s="149">
        <f t="shared" si="1"/>
        <v>0</v>
      </c>
      <c r="C68" s="75">
        <f>+внебюдж!AN83+'50%ВНБ'!AN83</f>
        <v>0</v>
      </c>
      <c r="D68" s="75">
        <f>+внебюдж!AP83+'50%ВНБ'!AP83</f>
        <v>0</v>
      </c>
      <c r="E68" s="75">
        <f>внебюдж!AR83</f>
        <v>0</v>
      </c>
      <c r="F68" s="76">
        <f>+'50%Б-Т'!AN83+'50%Б-Т'!AP83+бюджет!AN83+бюджет!AP83</f>
        <v>0</v>
      </c>
      <c r="G68" s="76">
        <f t="shared" si="2"/>
        <v>0</v>
      </c>
      <c r="H68" s="204"/>
      <c r="I68" s="62"/>
    </row>
    <row r="69" spans="1:9" s="9" customFormat="1" ht="19.149999999999999" customHeight="1" x14ac:dyDescent="0.25">
      <c r="A69" s="54" t="s">
        <v>44</v>
      </c>
      <c r="B69" s="149">
        <f t="shared" si="1"/>
        <v>0</v>
      </c>
      <c r="C69" s="75">
        <f>+внебюдж!AN84+'50%ВНБ'!AN84</f>
        <v>0</v>
      </c>
      <c r="D69" s="75">
        <f>+внебюдж!AP84+'50%ВНБ'!AP84</f>
        <v>0</v>
      </c>
      <c r="E69" s="75">
        <f>внебюдж!AR84</f>
        <v>0</v>
      </c>
      <c r="F69" s="76">
        <f>+'50%Б-Т'!AN84+'50%Б-Т'!AP84+бюджет!AN84+бюджет!AP84</f>
        <v>0</v>
      </c>
      <c r="G69" s="76">
        <f t="shared" si="2"/>
        <v>0</v>
      </c>
      <c r="H69" s="204"/>
      <c r="I69" s="62"/>
    </row>
    <row r="70" spans="1:9" s="9" customFormat="1" ht="19.149999999999999" customHeight="1" x14ac:dyDescent="0.25">
      <c r="A70" s="54" t="s">
        <v>88</v>
      </c>
      <c r="B70" s="149">
        <f t="shared" si="1"/>
        <v>0</v>
      </c>
      <c r="C70" s="75">
        <f>+внебюдж!AN85+'50%ВНБ'!AN85</f>
        <v>0</v>
      </c>
      <c r="D70" s="75">
        <f>+внебюдж!AP85+'50%ВНБ'!AP85</f>
        <v>0</v>
      </c>
      <c r="E70" s="75">
        <f>внебюдж!AR85</f>
        <v>0</v>
      </c>
      <c r="F70" s="76">
        <f>+'50%Б-Т'!AN85+'50%Б-Т'!AP85+бюджет!AN85+бюджет!AP85</f>
        <v>0</v>
      </c>
      <c r="G70" s="76">
        <f t="shared" si="2"/>
        <v>0</v>
      </c>
      <c r="H70" s="204"/>
      <c r="I70" s="62"/>
    </row>
    <row r="71" spans="1:9" s="9" customFormat="1" ht="19.149999999999999" customHeight="1" x14ac:dyDescent="0.25">
      <c r="A71" s="54" t="s">
        <v>48</v>
      </c>
      <c r="B71" s="149">
        <f t="shared" si="1"/>
        <v>0</v>
      </c>
      <c r="C71" s="75">
        <f>+внебюдж!AN86+'50%ВНБ'!AN86</f>
        <v>0</v>
      </c>
      <c r="D71" s="75">
        <f>+внебюдж!AP86+'50%ВНБ'!AP86</f>
        <v>0</v>
      </c>
      <c r="E71" s="75">
        <f>внебюдж!AR86</f>
        <v>0</v>
      </c>
      <c r="F71" s="76">
        <f>+'50%Б-Т'!AN86+'50%Б-Т'!AP86+бюджет!AN86+бюджет!AP86</f>
        <v>0</v>
      </c>
      <c r="G71" s="76">
        <f t="shared" si="2"/>
        <v>0</v>
      </c>
      <c r="H71" s="200">
        <v>0.6</v>
      </c>
      <c r="I71" s="151">
        <f>G71/H71</f>
        <v>0</v>
      </c>
    </row>
    <row r="72" spans="1:9" s="9" customFormat="1" ht="19.149999999999999" customHeight="1" x14ac:dyDescent="0.25">
      <c r="A72" s="52" t="s">
        <v>53</v>
      </c>
      <c r="B72" s="149">
        <f t="shared" si="1"/>
        <v>0</v>
      </c>
      <c r="C72" s="75">
        <f>+внебюдж!AN87+'50%ВНБ'!AN87</f>
        <v>0</v>
      </c>
      <c r="D72" s="75">
        <f>+внебюдж!AP87+'50%ВНБ'!AP87</f>
        <v>0</v>
      </c>
      <c r="E72" s="75">
        <f>внебюдж!AR87</f>
        <v>0</v>
      </c>
      <c r="F72" s="76">
        <f>+'50%Б-Т'!AN87+'50%Б-Т'!AP87+бюджет!AN87+бюджет!AP87</f>
        <v>0</v>
      </c>
      <c r="G72" s="76">
        <f t="shared" si="2"/>
        <v>0</v>
      </c>
      <c r="H72" s="204"/>
      <c r="I72" s="62"/>
    </row>
    <row r="73" spans="1:9" s="9" customFormat="1" ht="19.149999999999999" customHeight="1" x14ac:dyDescent="0.25">
      <c r="A73" s="77" t="s">
        <v>56</v>
      </c>
      <c r="B73" s="149">
        <f t="shared" si="1"/>
        <v>0</v>
      </c>
      <c r="C73" s="75">
        <f>+внебюдж!AN88+'50%ВНБ'!AN88</f>
        <v>0</v>
      </c>
      <c r="D73" s="75">
        <f>+внебюдж!AP88+'50%ВНБ'!AP88</f>
        <v>0</v>
      </c>
      <c r="E73" s="75">
        <f>внебюдж!AR88</f>
        <v>0</v>
      </c>
      <c r="F73" s="76">
        <f>+'50%Б-Т'!AN88+'50%Б-Т'!AP88+бюджет!AN88+бюджет!AP88</f>
        <v>0</v>
      </c>
      <c r="G73" s="76">
        <f t="shared" si="2"/>
        <v>0</v>
      </c>
      <c r="H73" s="204"/>
      <c r="I73" s="62"/>
    </row>
    <row r="74" spans="1:9" s="9" customFormat="1" ht="19.149999999999999" customHeight="1" x14ac:dyDescent="0.25">
      <c r="A74" s="54" t="s">
        <v>73</v>
      </c>
      <c r="B74" s="149">
        <f t="shared" si="1"/>
        <v>6.1050000000000004</v>
      </c>
      <c r="C74" s="75">
        <f>+внебюдж!AN89+'50%ВНБ'!AN89</f>
        <v>0.28499999999999998</v>
      </c>
      <c r="D74" s="75">
        <f>+внебюдж!AP89+'50%ВНБ'!AP89</f>
        <v>5.82</v>
      </c>
      <c r="E74" s="75">
        <f>внебюдж!AR89</f>
        <v>0</v>
      </c>
      <c r="F74" s="76">
        <f>+'50%Б-Т'!AN89+'50%Б-Т'!AP89+бюджет!AN89+бюджет!AP89</f>
        <v>0.58499999999999996</v>
      </c>
      <c r="G74" s="76">
        <f t="shared" si="2"/>
        <v>6.69</v>
      </c>
      <c r="H74" s="204"/>
      <c r="I74" s="62"/>
    </row>
    <row r="75" spans="1:9" s="295" customFormat="1" ht="19.149999999999999" customHeight="1" x14ac:dyDescent="0.25">
      <c r="A75" s="54" t="s">
        <v>175</v>
      </c>
      <c r="B75" s="149">
        <f t="shared" ref="B75" si="15">+C75+D75</f>
        <v>0</v>
      </c>
      <c r="C75" s="75">
        <f>+внебюдж!AN90+'50%ВНБ'!AN90</f>
        <v>0</v>
      </c>
      <c r="D75" s="75">
        <f>+внебюдж!AP90+'50%ВНБ'!AP90</f>
        <v>0</v>
      </c>
      <c r="E75" s="75">
        <f>внебюдж!AR90</f>
        <v>0</v>
      </c>
      <c r="F75" s="76">
        <f>+'50%Б-Т'!AN90+'50%Б-Т'!AP90+бюджет!AN90+бюджет!AP90</f>
        <v>0</v>
      </c>
      <c r="G75" s="76">
        <f t="shared" ref="G75" si="16">SUM(C75:F75)</f>
        <v>0</v>
      </c>
      <c r="H75" s="204"/>
      <c r="I75" s="62"/>
    </row>
    <row r="76" spans="1:9" s="9" customFormat="1" ht="19.149999999999999" customHeight="1" x14ac:dyDescent="0.25">
      <c r="A76" s="174" t="s">
        <v>19</v>
      </c>
      <c r="B76" s="149">
        <f t="shared" si="1"/>
        <v>5.8000000000000003E-2</v>
      </c>
      <c r="C76" s="75">
        <f>+внебюдж!AN91+'50%ВНБ'!AN91</f>
        <v>9.4999999999999998E-3</v>
      </c>
      <c r="D76" s="75">
        <f>+внебюдж!AP91+'50%ВНБ'!AP91</f>
        <v>4.8500000000000001E-2</v>
      </c>
      <c r="E76" s="75">
        <f>внебюдж!AR91</f>
        <v>0</v>
      </c>
      <c r="F76" s="76">
        <f>+'50%Б-Т'!AN91+'50%Б-Т'!AP91+бюджет!AN91+бюджет!AP91</f>
        <v>6.0000000000000001E-3</v>
      </c>
      <c r="G76" s="76">
        <f t="shared" si="2"/>
        <v>6.4000000000000001E-2</v>
      </c>
      <c r="H76" s="204"/>
      <c r="I76" s="62"/>
    </row>
    <row r="77" spans="1:9" s="9" customFormat="1" ht="19.149999999999999" customHeight="1" x14ac:dyDescent="0.25">
      <c r="A77" s="174" t="s">
        <v>51</v>
      </c>
      <c r="B77" s="149">
        <f t="shared" ref="B77:B78" si="17">+C77+D77</f>
        <v>0.89</v>
      </c>
      <c r="C77" s="75">
        <f>+внебюдж!AN92+'50%ВНБ'!AN92</f>
        <v>0.114</v>
      </c>
      <c r="D77" s="75">
        <f>+внебюдж!AP92+'50%ВНБ'!AP92</f>
        <v>0.77600000000000002</v>
      </c>
      <c r="E77" s="75">
        <f>внебюдж!AR92</f>
        <v>6.4000000000000001E-2</v>
      </c>
      <c r="F77" s="76">
        <f>+'50%Б-Т'!AN92+'50%Б-Т'!AP92+бюджет!AN92+бюджет!AP92</f>
        <v>0.09</v>
      </c>
      <c r="G77" s="76">
        <f t="shared" ref="G77:G78" si="18">SUM(C77:F77)</f>
        <v>1.044</v>
      </c>
      <c r="H77" s="204"/>
      <c r="I77" s="62"/>
    </row>
    <row r="78" spans="1:9" s="9" customFormat="1" ht="19.149999999999999" customHeight="1" x14ac:dyDescent="0.2">
      <c r="A78" s="175" t="s">
        <v>32</v>
      </c>
      <c r="B78" s="149">
        <f t="shared" si="17"/>
        <v>5.8000000000000003E-2</v>
      </c>
      <c r="C78" s="75">
        <f>+внебюдж!AN93+'50%ВНБ'!AN93</f>
        <v>9.4999999999999998E-3</v>
      </c>
      <c r="D78" s="75">
        <f>+внебюдж!AP93+'50%ВНБ'!AP93</f>
        <v>4.8500000000000001E-2</v>
      </c>
      <c r="E78" s="75">
        <f>внебюдж!AR93</f>
        <v>0</v>
      </c>
      <c r="F78" s="76">
        <f>+'50%Б-Т'!AN93+'50%Б-Т'!AP93+бюджет!AN93+бюджет!AP93</f>
        <v>6.0000000000000001E-3</v>
      </c>
      <c r="G78" s="76">
        <f t="shared" si="18"/>
        <v>6.4000000000000001E-2</v>
      </c>
      <c r="H78" s="204"/>
      <c r="I78" s="62"/>
    </row>
    <row r="81" spans="1:9" x14ac:dyDescent="0.25">
      <c r="A81" s="57" t="s">
        <v>90</v>
      </c>
      <c r="B81" s="58">
        <f>SUM(B5:B80)</f>
        <v>196.31899999999999</v>
      </c>
      <c r="C81" s="59"/>
      <c r="D81" s="59"/>
      <c r="E81" s="58">
        <f>SUM(E5:E80)</f>
        <v>4.1720000000000006</v>
      </c>
      <c r="F81" s="58">
        <f>SUM(F5:F80)</f>
        <v>19.803000000000001</v>
      </c>
      <c r="G81" s="58">
        <f>SUM(G5:G80)</f>
        <v>220.29399999999998</v>
      </c>
      <c r="H81" s="59"/>
      <c r="I81" s="59"/>
    </row>
  </sheetData>
  <pageMargins left="0.70866141732283472" right="0.70866141732283472" top="0" bottom="0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2"/>
  <sheetViews>
    <sheetView tabSelected="1" zoomScale="70" zoomScaleNormal="70" workbookViewId="0">
      <selection activeCell="E5" sqref="E5"/>
    </sheetView>
  </sheetViews>
  <sheetFormatPr defaultRowHeight="15" outlineLevelRow="1" x14ac:dyDescent="0.25"/>
  <cols>
    <col min="1" max="1" width="52" customWidth="1"/>
    <col min="2" max="2" width="85.7109375" customWidth="1"/>
    <col min="3" max="3" width="46.42578125" customWidth="1"/>
    <col min="4" max="4" width="49.5703125" customWidth="1"/>
    <col min="5" max="5" width="50.85546875" customWidth="1"/>
    <col min="6" max="6" width="47.7109375" customWidth="1"/>
  </cols>
  <sheetData>
    <row r="1" spans="1:7" ht="23.45" customHeight="1" x14ac:dyDescent="0.35">
      <c r="A1" s="412"/>
      <c r="B1" s="412"/>
      <c r="C1" s="412"/>
      <c r="D1" s="412"/>
      <c r="E1" s="417" t="s">
        <v>1</v>
      </c>
      <c r="F1" s="417"/>
    </row>
    <row r="2" spans="1:7" ht="21" customHeight="1" x14ac:dyDescent="0.35">
      <c r="A2" s="412"/>
      <c r="B2" s="412"/>
      <c r="C2" s="412"/>
      <c r="D2" s="412"/>
      <c r="E2" s="417" t="s">
        <v>222</v>
      </c>
      <c r="F2" s="417"/>
    </row>
    <row r="3" spans="1:7" ht="27.75" customHeight="1" x14ac:dyDescent="0.35">
      <c r="A3" s="412"/>
      <c r="B3" s="412"/>
      <c r="C3" s="412"/>
      <c r="D3" s="412"/>
      <c r="E3" s="417" t="s">
        <v>81</v>
      </c>
      <c r="F3" s="417" t="s">
        <v>82</v>
      </c>
    </row>
    <row r="4" spans="1:7" ht="44.25" customHeight="1" x14ac:dyDescent="0.35">
      <c r="A4" s="412"/>
      <c r="B4" s="412"/>
      <c r="C4" s="412"/>
      <c r="D4" s="412"/>
      <c r="E4" s="417" t="s">
        <v>83</v>
      </c>
      <c r="F4" s="417" t="s">
        <v>223</v>
      </c>
    </row>
    <row r="5" spans="1:7" ht="48" customHeight="1" x14ac:dyDescent="0.35">
      <c r="A5" s="412"/>
      <c r="B5" s="412"/>
      <c r="C5" s="412"/>
      <c r="D5" s="412"/>
      <c r="E5" s="417" t="s">
        <v>239</v>
      </c>
      <c r="F5" s="418"/>
    </row>
    <row r="6" spans="1:7" ht="40.9" customHeight="1" x14ac:dyDescent="0.3">
      <c r="A6" s="412"/>
      <c r="B6" s="415" t="s">
        <v>79</v>
      </c>
      <c r="C6" s="412"/>
      <c r="D6" s="412"/>
      <c r="E6" s="412"/>
      <c r="F6" s="412"/>
    </row>
    <row r="7" spans="1:7" ht="51.75" customHeight="1" thickBot="1" x14ac:dyDescent="0.4">
      <c r="A7" s="416" t="s">
        <v>80</v>
      </c>
      <c r="B7" s="471" t="s">
        <v>238</v>
      </c>
      <c r="C7" s="413"/>
      <c r="D7" s="414"/>
      <c r="E7" s="413"/>
      <c r="F7" s="414"/>
    </row>
    <row r="8" spans="1:7" ht="20.25" x14ac:dyDescent="0.3">
      <c r="A8" s="412"/>
      <c r="B8" s="412"/>
      <c r="C8" s="412"/>
      <c r="D8" s="412"/>
      <c r="E8" s="412"/>
      <c r="F8" s="412"/>
    </row>
    <row r="9" spans="1:7" ht="36" customHeight="1" thickBot="1" x14ac:dyDescent="0.35">
      <c r="A9" s="412"/>
      <c r="B9" s="412"/>
      <c r="C9" s="412"/>
      <c r="D9" s="412"/>
      <c r="E9" s="412"/>
      <c r="F9" s="412"/>
    </row>
    <row r="10" spans="1:7" ht="250.5" customHeight="1" thickBot="1" x14ac:dyDescent="0.3">
      <c r="A10" s="419" t="s">
        <v>209</v>
      </c>
      <c r="B10" s="419" t="s">
        <v>204</v>
      </c>
      <c r="C10" s="419" t="s">
        <v>207</v>
      </c>
      <c r="D10" s="419" t="s">
        <v>205</v>
      </c>
      <c r="E10" s="419" t="s">
        <v>206</v>
      </c>
      <c r="F10" s="419" t="s">
        <v>208</v>
      </c>
      <c r="G10" s="84"/>
    </row>
    <row r="11" spans="1:7" s="65" customFormat="1" ht="227.25" customHeight="1" outlineLevel="1" x14ac:dyDescent="0.25">
      <c r="A11" s="420"/>
      <c r="B11" s="421" t="s">
        <v>220</v>
      </c>
      <c r="C11" s="422">
        <v>130</v>
      </c>
      <c r="D11" s="423">
        <v>122.33</v>
      </c>
      <c r="E11" s="424">
        <v>150</v>
      </c>
      <c r="F11" s="423">
        <v>141.15</v>
      </c>
    </row>
    <row r="12" spans="1:7" ht="186.75" customHeight="1" x14ac:dyDescent="0.25">
      <c r="A12" s="425" t="s">
        <v>216</v>
      </c>
      <c r="B12" s="466" t="s">
        <v>183</v>
      </c>
      <c r="C12" s="427" t="s">
        <v>186</v>
      </c>
      <c r="D12" s="467" t="s">
        <v>229</v>
      </c>
      <c r="E12" s="427" t="s">
        <v>228</v>
      </c>
      <c r="F12" s="467" t="s">
        <v>230</v>
      </c>
    </row>
    <row r="13" spans="1:7" ht="187.5" customHeight="1" thickBot="1" x14ac:dyDescent="0.9">
      <c r="A13" s="429"/>
      <c r="B13" s="430" t="s">
        <v>213</v>
      </c>
      <c r="C13" s="431">
        <v>150</v>
      </c>
      <c r="D13" s="432">
        <v>75.84</v>
      </c>
      <c r="E13" s="433">
        <v>180</v>
      </c>
      <c r="F13" s="432">
        <v>120.8</v>
      </c>
    </row>
    <row r="14" spans="1:7" ht="156.75" customHeight="1" thickBot="1" x14ac:dyDescent="0.3">
      <c r="A14" s="468" t="s">
        <v>210</v>
      </c>
      <c r="B14" s="472" t="s">
        <v>232</v>
      </c>
      <c r="C14" s="435">
        <v>100</v>
      </c>
      <c r="D14" s="432">
        <v>46</v>
      </c>
      <c r="E14" s="433">
        <v>100</v>
      </c>
      <c r="F14" s="432">
        <v>46</v>
      </c>
    </row>
    <row r="15" spans="1:7" ht="108" customHeight="1" x14ac:dyDescent="0.85">
      <c r="A15" s="436"/>
      <c r="B15" s="469" t="s">
        <v>212</v>
      </c>
      <c r="C15" s="438">
        <v>150</v>
      </c>
      <c r="D15" s="439">
        <v>63.22</v>
      </c>
      <c r="E15" s="440">
        <v>180</v>
      </c>
      <c r="F15" s="424">
        <v>74.66</v>
      </c>
    </row>
    <row r="16" spans="1:7" ht="112.5" customHeight="1" x14ac:dyDescent="0.85">
      <c r="A16" s="441"/>
      <c r="B16" s="444" t="s">
        <v>224</v>
      </c>
      <c r="C16" s="443">
        <v>60</v>
      </c>
      <c r="D16" s="428">
        <v>126.67</v>
      </c>
      <c r="E16" s="427">
        <v>80</v>
      </c>
      <c r="F16" s="428">
        <v>170.01</v>
      </c>
    </row>
    <row r="17" spans="1:6" ht="174.75" customHeight="1" x14ac:dyDescent="0.25">
      <c r="A17" s="427" t="s">
        <v>217</v>
      </c>
      <c r="B17" s="444" t="s">
        <v>235</v>
      </c>
      <c r="C17" s="443" t="s">
        <v>233</v>
      </c>
      <c r="D17" s="428" t="s">
        <v>234</v>
      </c>
      <c r="E17" s="428" t="s">
        <v>236</v>
      </c>
      <c r="F17" s="443" t="s">
        <v>231</v>
      </c>
    </row>
    <row r="18" spans="1:6" ht="174.75" customHeight="1" x14ac:dyDescent="0.25">
      <c r="A18" s="428"/>
      <c r="B18" s="444" t="s">
        <v>221</v>
      </c>
      <c r="C18" s="428">
        <v>40</v>
      </c>
      <c r="D18" s="428">
        <v>26.22</v>
      </c>
      <c r="E18" s="428">
        <v>60</v>
      </c>
      <c r="F18" s="445">
        <v>43.7</v>
      </c>
    </row>
    <row r="19" spans="1:6" s="78" customFormat="1" ht="132.75" customHeight="1" x14ac:dyDescent="0.85">
      <c r="A19" s="446"/>
      <c r="B19" s="470" t="s">
        <v>214</v>
      </c>
      <c r="C19" s="447">
        <v>150</v>
      </c>
      <c r="D19" s="448">
        <v>84.2</v>
      </c>
      <c r="E19" s="449">
        <v>180</v>
      </c>
      <c r="F19" s="445">
        <v>101.45</v>
      </c>
    </row>
    <row r="20" spans="1:6" ht="59.25" customHeight="1" thickBot="1" x14ac:dyDescent="0.9">
      <c r="A20" s="450"/>
      <c r="B20" s="434" t="s">
        <v>120</v>
      </c>
      <c r="C20" s="451">
        <v>40</v>
      </c>
      <c r="D20" s="452">
        <v>69.599999999999994</v>
      </c>
      <c r="E20" s="453">
        <v>50</v>
      </c>
      <c r="F20" s="432">
        <v>87</v>
      </c>
    </row>
    <row r="21" spans="1:6" ht="59.25" customHeight="1" x14ac:dyDescent="0.85">
      <c r="A21" s="454"/>
      <c r="B21" s="437" t="s">
        <v>225</v>
      </c>
      <c r="C21" s="438">
        <v>150</v>
      </c>
      <c r="D21" s="455">
        <v>90</v>
      </c>
      <c r="E21" s="439">
        <v>180</v>
      </c>
      <c r="F21" s="439">
        <v>108</v>
      </c>
    </row>
    <row r="22" spans="1:6" ht="70.5" customHeight="1" thickBot="1" x14ac:dyDescent="0.3">
      <c r="A22" s="431" t="s">
        <v>218</v>
      </c>
      <c r="B22" s="434" t="s">
        <v>43</v>
      </c>
      <c r="C22" s="433">
        <v>30</v>
      </c>
      <c r="D22" s="433">
        <v>68.42</v>
      </c>
      <c r="E22" s="433">
        <v>50</v>
      </c>
      <c r="F22" s="432">
        <v>136.84</v>
      </c>
    </row>
    <row r="23" spans="1:6" s="65" customFormat="1" ht="112.5" customHeight="1" x14ac:dyDescent="0.85">
      <c r="A23" s="456"/>
      <c r="B23" s="469" t="s">
        <v>62</v>
      </c>
      <c r="C23" s="439">
        <v>40</v>
      </c>
      <c r="D23" s="457">
        <v>38.799999999999997</v>
      </c>
      <c r="E23" s="439">
        <v>60</v>
      </c>
      <c r="F23" s="424">
        <v>88.8</v>
      </c>
    </row>
    <row r="24" spans="1:6" ht="60.75" customHeight="1" x14ac:dyDescent="0.25">
      <c r="A24" s="428"/>
      <c r="B24" s="442" t="s">
        <v>226</v>
      </c>
      <c r="C24" s="428">
        <v>60</v>
      </c>
      <c r="D24" s="458">
        <v>76.849999999999994</v>
      </c>
      <c r="E24" s="428">
        <v>70</v>
      </c>
      <c r="F24" s="459">
        <v>89.66</v>
      </c>
    </row>
    <row r="25" spans="1:6" s="84" customFormat="1" ht="113.25" customHeight="1" outlineLevel="1" x14ac:dyDescent="0.25">
      <c r="A25" s="428" t="s">
        <v>219</v>
      </c>
      <c r="B25" s="470" t="s">
        <v>215</v>
      </c>
      <c r="C25" s="447">
        <v>100</v>
      </c>
      <c r="D25" s="447">
        <v>91.76</v>
      </c>
      <c r="E25" s="449">
        <v>120</v>
      </c>
      <c r="F25" s="445">
        <v>111.23</v>
      </c>
    </row>
    <row r="26" spans="1:6" s="84" customFormat="1" ht="62.25" customHeight="1" outlineLevel="1" x14ac:dyDescent="0.25">
      <c r="A26" s="428"/>
      <c r="B26" s="426" t="s">
        <v>227</v>
      </c>
      <c r="C26" s="428">
        <v>150</v>
      </c>
      <c r="D26" s="460">
        <v>32.85</v>
      </c>
      <c r="E26" s="428">
        <v>180</v>
      </c>
      <c r="F26" s="461">
        <v>36.86</v>
      </c>
    </row>
    <row r="27" spans="1:6" s="84" customFormat="1" ht="62.25" customHeight="1" outlineLevel="1" x14ac:dyDescent="0.25">
      <c r="A27" s="428"/>
      <c r="B27" s="426" t="s">
        <v>237</v>
      </c>
      <c r="C27" s="428">
        <v>100</v>
      </c>
      <c r="D27" s="460">
        <v>41.8</v>
      </c>
      <c r="E27" s="428">
        <v>100</v>
      </c>
      <c r="F27" s="461">
        <v>41.8</v>
      </c>
    </row>
    <row r="28" spans="1:6" ht="53.25" customHeight="1" thickBot="1" x14ac:dyDescent="0.9">
      <c r="A28" s="462"/>
      <c r="B28" s="434" t="s">
        <v>211</v>
      </c>
      <c r="C28" s="433">
        <v>15</v>
      </c>
      <c r="D28" s="433">
        <v>52.4</v>
      </c>
      <c r="E28" s="433">
        <v>25</v>
      </c>
      <c r="F28" s="433">
        <v>65.5</v>
      </c>
    </row>
    <row r="29" spans="1:6" ht="61.5" x14ac:dyDescent="0.9">
      <c r="A29" s="463"/>
      <c r="B29" s="464"/>
      <c r="C29" s="465"/>
      <c r="D29" s="464"/>
      <c r="E29" s="465"/>
      <c r="F29" s="464"/>
    </row>
    <row r="30" spans="1:6" ht="61.5" x14ac:dyDescent="0.9">
      <c r="A30" s="463"/>
      <c r="B30" s="464"/>
      <c r="C30" s="464"/>
      <c r="D30" s="464"/>
      <c r="E30" s="464"/>
      <c r="F30" s="464"/>
    </row>
    <row r="31" spans="1:6" ht="61.5" x14ac:dyDescent="0.9">
      <c r="A31" s="463"/>
      <c r="B31" s="464"/>
      <c r="C31" s="464"/>
      <c r="D31" s="464"/>
      <c r="E31" s="464"/>
      <c r="F31" s="464"/>
    </row>
    <row r="32" spans="1:6" ht="61.5" x14ac:dyDescent="0.9">
      <c r="A32" s="463"/>
      <c r="B32" s="463"/>
      <c r="C32" s="463"/>
      <c r="D32" s="463"/>
      <c r="E32" s="463"/>
      <c r="F32" s="463"/>
    </row>
  </sheetData>
  <pageMargins left="0.39370078740157483" right="0" top="0.59055118110236215" bottom="0" header="0.51181102362204722" footer="0.51181102362204722"/>
  <pageSetup paperSize="9" scale="2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0"/>
  <sheetViews>
    <sheetView workbookViewId="0">
      <selection activeCell="G13" sqref="G13"/>
    </sheetView>
  </sheetViews>
  <sheetFormatPr defaultRowHeight="15" x14ac:dyDescent="0.25"/>
  <cols>
    <col min="1" max="1" width="21.7109375" customWidth="1"/>
    <col min="2" max="2" width="10.7109375" customWidth="1"/>
    <col min="3" max="3" width="21.140625" customWidth="1"/>
    <col min="4" max="4" width="12.85546875" customWidth="1"/>
    <col min="5" max="5" width="12.7109375" customWidth="1"/>
    <col min="6" max="6" width="12.5703125" customWidth="1"/>
  </cols>
  <sheetData>
    <row r="1" spans="1:7" ht="15" customHeight="1" thickBot="1" x14ac:dyDescent="0.3">
      <c r="A1" t="s">
        <v>177</v>
      </c>
      <c r="B1" s="115">
        <f>внебюдж!X6</f>
        <v>0</v>
      </c>
      <c r="C1" s="115">
        <f>внебюдж!Z6</f>
        <v>6</v>
      </c>
      <c r="D1" s="105" t="s">
        <v>92</v>
      </c>
      <c r="E1" s="294" t="s">
        <v>13</v>
      </c>
      <c r="F1" s="106"/>
    </row>
    <row r="2" spans="1:7" ht="16.5" thickBot="1" x14ac:dyDescent="0.3">
      <c r="B2" s="104" t="s">
        <v>111</v>
      </c>
      <c r="C2" s="107" t="s">
        <v>112</v>
      </c>
      <c r="D2" s="116">
        <f>внебюдж!H9</f>
        <v>16</v>
      </c>
      <c r="E2" s="116">
        <f>внебюдж!I9</f>
        <v>89</v>
      </c>
      <c r="F2" s="116">
        <f>SUM(D2:E2)</f>
        <v>105</v>
      </c>
      <c r="G2" s="207" t="s">
        <v>123</v>
      </c>
    </row>
    <row r="3" spans="1:7" ht="9" customHeight="1" thickBot="1" x14ac:dyDescent="0.3">
      <c r="D3" s="101"/>
      <c r="E3" s="101"/>
      <c r="F3" s="101"/>
    </row>
    <row r="4" spans="1:7" ht="15.75" x14ac:dyDescent="0.25">
      <c r="A4" s="607" t="s">
        <v>5</v>
      </c>
      <c r="B4" s="109" t="s">
        <v>93</v>
      </c>
      <c r="C4" s="111" t="s">
        <v>93</v>
      </c>
      <c r="D4" s="113" t="s">
        <v>113</v>
      </c>
      <c r="E4" s="113" t="s">
        <v>113</v>
      </c>
      <c r="F4" s="108"/>
    </row>
    <row r="5" spans="1:7" ht="16.5" thickBot="1" x14ac:dyDescent="0.3">
      <c r="A5" s="608"/>
      <c r="B5" s="110" t="s">
        <v>94</v>
      </c>
      <c r="C5" s="112" t="s">
        <v>95</v>
      </c>
      <c r="D5" s="103" t="s">
        <v>92</v>
      </c>
      <c r="E5" s="103" t="s">
        <v>13</v>
      </c>
      <c r="F5" s="102" t="s">
        <v>96</v>
      </c>
    </row>
    <row r="6" spans="1:7" ht="16.899999999999999" customHeight="1" x14ac:dyDescent="0.25">
      <c r="A6" s="170" t="s">
        <v>120</v>
      </c>
      <c r="B6" s="97"/>
      <c r="C6" s="98">
        <v>40</v>
      </c>
      <c r="D6" s="99">
        <f>внебюдж!AN20*C6/G6</f>
        <v>32</v>
      </c>
      <c r="E6" s="99">
        <f>внебюдж!AP20*C6/G6</f>
        <v>253.5</v>
      </c>
      <c r="F6" s="100">
        <f>SUM(D6:E6)</f>
        <v>285.5</v>
      </c>
      <c r="G6">
        <v>0.8</v>
      </c>
    </row>
    <row r="7" spans="1:7" ht="16.899999999999999" customHeight="1" x14ac:dyDescent="0.25">
      <c r="A7" s="54" t="s">
        <v>18</v>
      </c>
      <c r="B7" s="86"/>
      <c r="C7" s="98">
        <v>40</v>
      </c>
      <c r="D7" s="99">
        <f>внебюдж!AN21*C7/G7</f>
        <v>95.999999999999986</v>
      </c>
      <c r="E7" s="99">
        <f>внебюдж!AP21*C7/G7</f>
        <v>732</v>
      </c>
      <c r="F7" s="100">
        <f>SUM(D7:E7)</f>
        <v>828</v>
      </c>
      <c r="G7">
        <v>0.4</v>
      </c>
    </row>
    <row r="8" spans="1:7" ht="16.899999999999999" customHeight="1" x14ac:dyDescent="0.25">
      <c r="A8" s="171" t="s">
        <v>122</v>
      </c>
      <c r="B8" s="86">
        <v>53</v>
      </c>
      <c r="C8" s="85"/>
      <c r="D8" s="74">
        <f>внебюдж!AN22*B8</f>
        <v>376.29999999999995</v>
      </c>
      <c r="E8" s="74">
        <f>внебюдж!AP22*B8</f>
        <v>2687.1000000000004</v>
      </c>
      <c r="F8" s="100">
        <f t="shared" ref="F8:F35" si="0">SUM(D8:E8)</f>
        <v>3063.4000000000005</v>
      </c>
    </row>
    <row r="9" spans="1:7" ht="16.899999999999999" customHeight="1" x14ac:dyDescent="0.25">
      <c r="A9" s="172" t="s">
        <v>39</v>
      </c>
      <c r="B9" s="86"/>
      <c r="C9" s="85">
        <v>45</v>
      </c>
      <c r="D9" s="99">
        <f>внебюдж!AN23*C9/G9</f>
        <v>0</v>
      </c>
      <c r="E9" s="99">
        <f>внебюдж!AP23*C9/G9</f>
        <v>0</v>
      </c>
      <c r="F9" s="100">
        <f>SUM(D9:E9)</f>
        <v>0</v>
      </c>
      <c r="G9">
        <v>0.38</v>
      </c>
    </row>
    <row r="10" spans="1:7" ht="16.899999999999999" customHeight="1" x14ac:dyDescent="0.25">
      <c r="A10" s="172" t="s">
        <v>74</v>
      </c>
      <c r="B10" s="86">
        <v>100</v>
      </c>
      <c r="C10" s="85">
        <v>47</v>
      </c>
      <c r="D10" s="74">
        <f>внебюдж!AN24*B10</f>
        <v>0</v>
      </c>
      <c r="E10" s="74">
        <f>внебюдж!AP24*B10</f>
        <v>0</v>
      </c>
      <c r="F10" s="100">
        <f t="shared" si="0"/>
        <v>0</v>
      </c>
      <c r="G10">
        <v>0.3</v>
      </c>
    </row>
    <row r="11" spans="1:7" ht="16.899999999999999" customHeight="1" x14ac:dyDescent="0.25">
      <c r="A11" s="172" t="s">
        <v>42</v>
      </c>
      <c r="B11" s="86">
        <v>40</v>
      </c>
      <c r="C11" s="87"/>
      <c r="D11" s="74">
        <f>внебюдж!AN25*B11</f>
        <v>0</v>
      </c>
      <c r="E11" s="74">
        <f>внебюдж!AP25*B11</f>
        <v>0</v>
      </c>
      <c r="F11" s="100">
        <f t="shared" si="0"/>
        <v>0</v>
      </c>
    </row>
    <row r="12" spans="1:7" ht="16.899999999999999" customHeight="1" x14ac:dyDescent="0.25">
      <c r="A12" s="171" t="s">
        <v>171</v>
      </c>
      <c r="B12" s="86">
        <v>73</v>
      </c>
      <c r="C12" s="87"/>
      <c r="D12" s="74">
        <f>внебюдж!AN26*B12</f>
        <v>0</v>
      </c>
      <c r="E12" s="74">
        <f>внебюдж!AP26*B12</f>
        <v>0</v>
      </c>
      <c r="F12" s="100">
        <f t="shared" ref="F12" si="1">SUM(D12:E12)</f>
        <v>0</v>
      </c>
    </row>
    <row r="13" spans="1:7" ht="16.899999999999999" customHeight="1" x14ac:dyDescent="0.25">
      <c r="A13" s="93" t="s">
        <v>40</v>
      </c>
      <c r="B13" s="86">
        <v>178</v>
      </c>
      <c r="C13" s="85"/>
      <c r="D13" s="74">
        <f>внебюдж!AN27*B13</f>
        <v>0</v>
      </c>
      <c r="E13" s="74">
        <f>внебюдж!AP27*B13</f>
        <v>0</v>
      </c>
      <c r="F13" s="100">
        <f t="shared" si="0"/>
        <v>0</v>
      </c>
    </row>
    <row r="14" spans="1:7" ht="16.899999999999999" customHeight="1" x14ac:dyDescent="0.25">
      <c r="A14" s="54" t="s">
        <v>41</v>
      </c>
      <c r="B14" s="86">
        <v>146</v>
      </c>
      <c r="C14" s="85"/>
      <c r="D14" s="74">
        <f>внебюдж!AN28*B14</f>
        <v>0</v>
      </c>
      <c r="E14" s="74">
        <f>внебюдж!AP28*B14</f>
        <v>0</v>
      </c>
      <c r="F14" s="100">
        <f t="shared" si="0"/>
        <v>0</v>
      </c>
    </row>
    <row r="15" spans="1:7" ht="16.899999999999999" customHeight="1" x14ac:dyDescent="0.25">
      <c r="A15" s="54" t="s">
        <v>24</v>
      </c>
      <c r="B15" s="86">
        <v>244</v>
      </c>
      <c r="C15" s="85"/>
      <c r="D15" s="74">
        <f>внебюдж!AN29*B15</f>
        <v>54.655999999999999</v>
      </c>
      <c r="E15" s="74">
        <f>внебюдж!AP29*B15</f>
        <v>347.45599999999996</v>
      </c>
      <c r="F15" s="100">
        <f t="shared" si="0"/>
        <v>402.11199999999997</v>
      </c>
    </row>
    <row r="16" spans="1:7" ht="16.899999999999999" customHeight="1" x14ac:dyDescent="0.25">
      <c r="A16" s="54" t="s">
        <v>25</v>
      </c>
      <c r="B16" s="86">
        <v>91</v>
      </c>
      <c r="C16" s="85"/>
      <c r="D16" s="74">
        <f>внебюдж!AN30*B16</f>
        <v>10.192</v>
      </c>
      <c r="E16" s="74">
        <f>внебюдж!AP30*B16</f>
        <v>72.891000000000005</v>
      </c>
      <c r="F16" s="100">
        <f t="shared" si="0"/>
        <v>83.082999999999998</v>
      </c>
    </row>
    <row r="17" spans="1:8" ht="16.899999999999999" customHeight="1" x14ac:dyDescent="0.25">
      <c r="A17" s="54" t="s">
        <v>70</v>
      </c>
      <c r="B17" s="86">
        <v>300</v>
      </c>
      <c r="C17" s="85"/>
      <c r="D17" s="74">
        <f>внебюдж!AN31*B17</f>
        <v>0</v>
      </c>
      <c r="E17" s="74">
        <f>внебюдж!AP31*B17</f>
        <v>0</v>
      </c>
      <c r="F17" s="100">
        <f t="shared" si="0"/>
        <v>0</v>
      </c>
    </row>
    <row r="18" spans="1:8" ht="16.899999999999999" customHeight="1" x14ac:dyDescent="0.25">
      <c r="A18" s="172" t="s">
        <v>28</v>
      </c>
      <c r="B18" s="86">
        <v>260</v>
      </c>
      <c r="C18" s="87"/>
      <c r="D18" s="74">
        <f>внебюдж!AN32*B18</f>
        <v>520</v>
      </c>
      <c r="E18" s="74">
        <f>внебюдж!AP32*B18</f>
        <v>3285.88</v>
      </c>
      <c r="F18" s="100">
        <f t="shared" si="0"/>
        <v>3805.88</v>
      </c>
    </row>
    <row r="19" spans="1:8" ht="16.899999999999999" customHeight="1" x14ac:dyDescent="0.25">
      <c r="A19" s="172" t="s">
        <v>52</v>
      </c>
      <c r="B19" s="86">
        <v>234</v>
      </c>
      <c r="C19" s="85"/>
      <c r="D19" s="74">
        <f>внебюдж!AN33*B19</f>
        <v>0</v>
      </c>
      <c r="E19" s="74">
        <f>внебюдж!AP33*B19</f>
        <v>0</v>
      </c>
      <c r="F19" s="100">
        <f t="shared" si="0"/>
        <v>0</v>
      </c>
    </row>
    <row r="20" spans="1:8" ht="16.899999999999999" customHeight="1" x14ac:dyDescent="0.25">
      <c r="A20" s="172" t="s">
        <v>172</v>
      </c>
      <c r="B20" s="86"/>
      <c r="C20" s="85"/>
      <c r="D20" s="74">
        <f>внебюдж!AN34*B20</f>
        <v>0</v>
      </c>
      <c r="E20" s="74">
        <f>внебюдж!AP34*B20</f>
        <v>0</v>
      </c>
      <c r="F20" s="100">
        <f t="shared" ref="F20" si="2">SUM(D20:E20)</f>
        <v>0</v>
      </c>
    </row>
    <row r="21" spans="1:8" ht="16.899999999999999" customHeight="1" x14ac:dyDescent="0.25">
      <c r="A21" s="169" t="s">
        <v>91</v>
      </c>
      <c r="B21" s="86"/>
      <c r="C21" s="85"/>
      <c r="D21" s="74">
        <f>внебюдж!AN35*B21</f>
        <v>0</v>
      </c>
      <c r="E21" s="74">
        <f>внебюдж!AP35*B21</f>
        <v>0</v>
      </c>
      <c r="F21" s="100">
        <f t="shared" si="0"/>
        <v>0</v>
      </c>
    </row>
    <row r="22" spans="1:8" ht="16.899999999999999" customHeight="1" x14ac:dyDescent="0.25">
      <c r="A22" s="172" t="s">
        <v>121</v>
      </c>
      <c r="B22" s="86">
        <v>140</v>
      </c>
      <c r="C22" s="85"/>
      <c r="D22" s="74">
        <f>внебюдж!AN36*B22</f>
        <v>0</v>
      </c>
      <c r="E22" s="74">
        <f>внебюдж!AP36*B22</f>
        <v>0</v>
      </c>
      <c r="F22" s="100">
        <f t="shared" si="0"/>
        <v>0</v>
      </c>
    </row>
    <row r="23" spans="1:8" ht="16.899999999999999" customHeight="1" x14ac:dyDescent="0.25">
      <c r="A23" s="54" t="s">
        <v>47</v>
      </c>
      <c r="B23" s="86">
        <v>125</v>
      </c>
      <c r="C23" s="87"/>
      <c r="D23" s="74">
        <f>внебюдж!AN37*B23</f>
        <v>0</v>
      </c>
      <c r="E23" s="74">
        <f>внебюдж!AP37*B23</f>
        <v>0</v>
      </c>
      <c r="F23" s="100">
        <f t="shared" si="0"/>
        <v>0</v>
      </c>
    </row>
    <row r="24" spans="1:8" ht="16.899999999999999" customHeight="1" x14ac:dyDescent="0.25">
      <c r="A24" s="172" t="s">
        <v>49</v>
      </c>
      <c r="B24" s="86">
        <v>165.5</v>
      </c>
      <c r="C24" s="85"/>
      <c r="D24" s="74">
        <f>внебюдж!AN38*B24</f>
        <v>0</v>
      </c>
      <c r="E24" s="74">
        <f>внебюдж!AP38*B24</f>
        <v>0</v>
      </c>
      <c r="F24" s="100">
        <f t="shared" si="0"/>
        <v>0</v>
      </c>
    </row>
    <row r="25" spans="1:8" ht="16.899999999999999" customHeight="1" x14ac:dyDescent="0.25">
      <c r="A25" s="172" t="s">
        <v>58</v>
      </c>
      <c r="B25" s="86">
        <v>150</v>
      </c>
      <c r="C25" s="87"/>
      <c r="D25" s="74">
        <f>внебюдж!AN39*B25</f>
        <v>0</v>
      </c>
      <c r="E25" s="74">
        <f>внебюдж!AP39*B25</f>
        <v>0</v>
      </c>
      <c r="F25" s="100">
        <f t="shared" si="0"/>
        <v>0</v>
      </c>
    </row>
    <row r="26" spans="1:8" ht="16.899999999999999" customHeight="1" x14ac:dyDescent="0.25">
      <c r="A26" s="275" t="s">
        <v>164</v>
      </c>
      <c r="B26" s="86">
        <v>205</v>
      </c>
      <c r="C26" s="87"/>
      <c r="D26" s="74">
        <f>внебюдж!AN40*B26</f>
        <v>0</v>
      </c>
      <c r="E26" s="74">
        <f>внебюдж!AP40*B26</f>
        <v>0</v>
      </c>
      <c r="F26" s="100">
        <f t="shared" ref="F26" si="3">SUM(D26:E26)</f>
        <v>0</v>
      </c>
      <c r="H26" t="s">
        <v>166</v>
      </c>
    </row>
    <row r="27" spans="1:8" ht="16.899999999999999" customHeight="1" x14ac:dyDescent="0.25">
      <c r="A27" s="54" t="s">
        <v>33</v>
      </c>
      <c r="B27" s="86"/>
      <c r="C27" s="85">
        <v>7</v>
      </c>
      <c r="D27" s="74">
        <f>внебюдж!AN41*C27/G27</f>
        <v>190.4</v>
      </c>
      <c r="E27" s="74">
        <f>внебюдж!AP41*C27/G27</f>
        <v>1355.0250000000001</v>
      </c>
      <c r="F27" s="100">
        <f>SUM(D27:E27)</f>
        <v>1545.4250000000002</v>
      </c>
      <c r="G27">
        <v>0.04</v>
      </c>
    </row>
    <row r="28" spans="1:8" ht="16.899999999999999" customHeight="1" x14ac:dyDescent="0.25">
      <c r="A28" s="54" t="s">
        <v>29</v>
      </c>
      <c r="B28" s="86">
        <v>48</v>
      </c>
      <c r="C28" s="87"/>
      <c r="D28" s="74">
        <f>внебюдж!AN42*B28</f>
        <v>28.799999999999997</v>
      </c>
      <c r="E28" s="74">
        <f>внебюдж!AP42*B28</f>
        <v>202.92000000000002</v>
      </c>
      <c r="F28" s="100">
        <f t="shared" si="0"/>
        <v>231.72000000000003</v>
      </c>
    </row>
    <row r="29" spans="1:8" ht="16.899999999999999" customHeight="1" x14ac:dyDescent="0.25">
      <c r="A29" s="54" t="s">
        <v>27</v>
      </c>
      <c r="B29" s="86">
        <v>24</v>
      </c>
      <c r="C29" s="85"/>
      <c r="D29" s="74">
        <f>внебюдж!AN43*B29</f>
        <v>16.128</v>
      </c>
      <c r="E29" s="74">
        <f>внебюдж!AP43*B29</f>
        <v>100.392</v>
      </c>
      <c r="F29" s="100">
        <f t="shared" si="0"/>
        <v>116.52</v>
      </c>
    </row>
    <row r="30" spans="1:8" ht="16.899999999999999" customHeight="1" x14ac:dyDescent="0.25">
      <c r="A30" s="172" t="s">
        <v>69</v>
      </c>
      <c r="B30" s="86">
        <v>44</v>
      </c>
      <c r="C30" s="87"/>
      <c r="D30" s="74">
        <f>внебюдж!AN44*B30</f>
        <v>4.2240000000000002</v>
      </c>
      <c r="E30" s="74">
        <f>внебюдж!AP44*B30</f>
        <v>31.327999999999999</v>
      </c>
      <c r="F30" s="100">
        <f t="shared" si="0"/>
        <v>35.552</v>
      </c>
    </row>
    <row r="31" spans="1:8" ht="16.899999999999999" customHeight="1" x14ac:dyDescent="0.25">
      <c r="A31" s="172" t="s">
        <v>38</v>
      </c>
      <c r="B31" s="86">
        <v>66</v>
      </c>
      <c r="C31" s="85"/>
      <c r="D31" s="74">
        <f>внебюдж!AN45*B31</f>
        <v>6.3360000000000003</v>
      </c>
      <c r="E31" s="74">
        <f>внебюдж!AP45*B31</f>
        <v>46.991999999999997</v>
      </c>
      <c r="F31" s="100">
        <f t="shared" si="0"/>
        <v>53.327999999999996</v>
      </c>
    </row>
    <row r="32" spans="1:8" ht="16.899999999999999" customHeight="1" x14ac:dyDescent="0.25">
      <c r="A32" s="172" t="s">
        <v>54</v>
      </c>
      <c r="B32" s="86">
        <v>30</v>
      </c>
      <c r="C32" s="87"/>
      <c r="D32" s="74">
        <f>внебюдж!AN46*B32</f>
        <v>0</v>
      </c>
      <c r="E32" s="74">
        <f>внебюдж!AP46*B32</f>
        <v>0</v>
      </c>
      <c r="F32" s="100">
        <f t="shared" si="0"/>
        <v>0</v>
      </c>
    </row>
    <row r="33" spans="1:6" ht="16.899999999999999" customHeight="1" x14ac:dyDescent="0.25">
      <c r="A33" s="172" t="s">
        <v>37</v>
      </c>
      <c r="B33" s="86">
        <v>22</v>
      </c>
      <c r="C33" s="85"/>
      <c r="D33" s="74">
        <f>внебюдж!AN47*B33</f>
        <v>0</v>
      </c>
      <c r="E33" s="74">
        <f>внебюдж!AP47*B33</f>
        <v>0</v>
      </c>
      <c r="F33" s="100">
        <f t="shared" si="0"/>
        <v>0</v>
      </c>
    </row>
    <row r="34" spans="1:6" ht="16.899999999999999" customHeight="1" x14ac:dyDescent="0.25">
      <c r="A34" s="172" t="s">
        <v>68</v>
      </c>
      <c r="B34" s="86">
        <v>25</v>
      </c>
      <c r="C34" s="85"/>
      <c r="D34" s="74">
        <f>внебюдж!AN48*B34</f>
        <v>2.4</v>
      </c>
      <c r="E34" s="74">
        <f>внебюдж!AP48*B34</f>
        <v>17.8</v>
      </c>
      <c r="F34" s="100">
        <f t="shared" si="0"/>
        <v>20.2</v>
      </c>
    </row>
    <row r="35" spans="1:6" ht="16.899999999999999" customHeight="1" x14ac:dyDescent="0.25">
      <c r="A35" s="172" t="s">
        <v>67</v>
      </c>
      <c r="B35" s="86">
        <v>24</v>
      </c>
      <c r="C35" s="85"/>
      <c r="D35" s="74">
        <f>внебюдж!AN49*B35</f>
        <v>0</v>
      </c>
      <c r="E35" s="74">
        <f>внебюдж!AP49*B35</f>
        <v>0</v>
      </c>
      <c r="F35" s="100">
        <f t="shared" si="0"/>
        <v>0</v>
      </c>
    </row>
    <row r="36" spans="1:6" ht="16.899999999999999" customHeight="1" x14ac:dyDescent="0.25">
      <c r="A36" s="172" t="s">
        <v>66</v>
      </c>
      <c r="B36" s="86">
        <v>30</v>
      </c>
      <c r="C36" s="85"/>
      <c r="D36" s="74">
        <f>внебюдж!AN50*B36</f>
        <v>0</v>
      </c>
      <c r="E36" s="74">
        <f>внебюдж!AP50*B36</f>
        <v>0</v>
      </c>
      <c r="F36" s="100">
        <f>SUM(D36:E36)</f>
        <v>0</v>
      </c>
    </row>
    <row r="37" spans="1:6" ht="16.899999999999999" customHeight="1" x14ac:dyDescent="0.25">
      <c r="A37" s="172" t="s">
        <v>64</v>
      </c>
      <c r="B37" s="86">
        <v>21</v>
      </c>
      <c r="C37" s="85"/>
      <c r="D37" s="74">
        <f>внебюдж!AN51*B37</f>
        <v>0</v>
      </c>
      <c r="E37" s="74">
        <f>внебюдж!AP51*B37</f>
        <v>0</v>
      </c>
      <c r="F37" s="100">
        <f>SUM(D37:E37)</f>
        <v>0</v>
      </c>
    </row>
    <row r="38" spans="1:6" ht="16.899999999999999" customHeight="1" x14ac:dyDescent="0.25">
      <c r="A38" s="172" t="s">
        <v>65</v>
      </c>
      <c r="B38" s="86">
        <v>18</v>
      </c>
      <c r="C38" s="85"/>
      <c r="D38" s="74">
        <f>внебюдж!AN52*B38</f>
        <v>0</v>
      </c>
      <c r="E38" s="74">
        <f>внебюдж!AP52*B38</f>
        <v>0</v>
      </c>
      <c r="F38" s="100">
        <f t="shared" ref="F38:F64" si="4">SUM(D38:E38)</f>
        <v>0</v>
      </c>
    </row>
    <row r="39" spans="1:6" ht="16.899999999999999" customHeight="1" x14ac:dyDescent="0.25">
      <c r="A39" s="173" t="s">
        <v>63</v>
      </c>
      <c r="B39" s="86">
        <v>136</v>
      </c>
      <c r="C39" s="87"/>
      <c r="D39" s="74">
        <f>внебюдж!AN53*B39</f>
        <v>0</v>
      </c>
      <c r="E39" s="74">
        <f>внебюдж!AP53*B39</f>
        <v>0</v>
      </c>
      <c r="F39" s="100">
        <f t="shared" si="4"/>
        <v>0</v>
      </c>
    </row>
    <row r="40" spans="1:6" ht="16.899999999999999" customHeight="1" x14ac:dyDescent="0.25">
      <c r="A40" s="54" t="s">
        <v>46</v>
      </c>
      <c r="B40" s="86">
        <v>29</v>
      </c>
      <c r="C40" s="85"/>
      <c r="D40" s="74">
        <f>внебюдж!AN54*B40</f>
        <v>0</v>
      </c>
      <c r="E40" s="74">
        <f>внебюдж!AP54*B40</f>
        <v>0</v>
      </c>
      <c r="F40" s="100">
        <f t="shared" si="4"/>
        <v>0</v>
      </c>
    </row>
    <row r="41" spans="1:6" ht="16.899999999999999" customHeight="1" x14ac:dyDescent="0.25">
      <c r="A41" s="172" t="s">
        <v>30</v>
      </c>
      <c r="B41" s="86">
        <v>101</v>
      </c>
      <c r="C41" s="87"/>
      <c r="D41" s="74">
        <f>внебюдж!AN55*B41</f>
        <v>29.088000000000005</v>
      </c>
      <c r="E41" s="74">
        <f>внебюдж!AP55*B41</f>
        <v>179.78</v>
      </c>
      <c r="F41" s="100">
        <f t="shared" si="4"/>
        <v>208.86799999999999</v>
      </c>
    </row>
    <row r="42" spans="1:6" ht="16.899999999999999" customHeight="1" x14ac:dyDescent="0.25">
      <c r="A42" s="172" t="s">
        <v>110</v>
      </c>
      <c r="B42" s="86">
        <v>265</v>
      </c>
      <c r="C42" s="87"/>
      <c r="D42" s="74">
        <f>внебюдж!AN56*B42</f>
        <v>0</v>
      </c>
      <c r="E42" s="74">
        <f>внебюдж!AP56*B42</f>
        <v>0</v>
      </c>
      <c r="F42" s="100">
        <f t="shared" si="4"/>
        <v>0</v>
      </c>
    </row>
    <row r="43" spans="1:6" ht="16.899999999999999" customHeight="1" x14ac:dyDescent="0.25">
      <c r="A43" s="172" t="s">
        <v>173</v>
      </c>
      <c r="B43" s="86"/>
      <c r="C43" s="87"/>
      <c r="D43" s="74">
        <f>внебюдж!AN57*B43</f>
        <v>0</v>
      </c>
      <c r="E43" s="74">
        <f>внебюдж!AP57*B43</f>
        <v>0</v>
      </c>
      <c r="F43" s="100">
        <f t="shared" ref="F43" si="5">SUM(D43:E43)</f>
        <v>0</v>
      </c>
    </row>
    <row r="44" spans="1:6" ht="16.899999999999999" customHeight="1" x14ac:dyDescent="0.25">
      <c r="A44" s="172" t="s">
        <v>174</v>
      </c>
      <c r="B44" s="86"/>
      <c r="C44" s="87"/>
      <c r="D44" s="74">
        <f>внебюдж!AN58*B44</f>
        <v>0</v>
      </c>
      <c r="E44" s="74">
        <f>внебюдж!AP58*B44</f>
        <v>0</v>
      </c>
      <c r="F44" s="100">
        <f t="shared" ref="F44" si="6">SUM(D44:E44)</f>
        <v>0</v>
      </c>
    </row>
    <row r="45" spans="1:6" ht="16.899999999999999" customHeight="1" x14ac:dyDescent="0.25">
      <c r="A45" s="172" t="s">
        <v>20</v>
      </c>
      <c r="B45" s="86">
        <v>397</v>
      </c>
      <c r="C45" s="87"/>
      <c r="D45" s="74">
        <f>внебюдж!AN59*B45</f>
        <v>12.704000000000001</v>
      </c>
      <c r="E45" s="74">
        <f>внебюдж!AP59*B45</f>
        <v>70.665999999999997</v>
      </c>
      <c r="F45" s="100">
        <f t="shared" si="4"/>
        <v>83.37</v>
      </c>
    </row>
    <row r="46" spans="1:6" ht="16.899999999999999" customHeight="1" x14ac:dyDescent="0.25">
      <c r="A46" s="172" t="s">
        <v>45</v>
      </c>
      <c r="B46" s="86">
        <v>400</v>
      </c>
      <c r="C46" s="87"/>
      <c r="D46" s="74">
        <f>внебюдж!AN60*B46</f>
        <v>0</v>
      </c>
      <c r="E46" s="74">
        <f>внебюдж!AP60*B46</f>
        <v>0</v>
      </c>
      <c r="F46" s="100">
        <f t="shared" si="4"/>
        <v>0</v>
      </c>
    </row>
    <row r="47" spans="1:6" ht="16.899999999999999" customHeight="1" x14ac:dyDescent="0.25">
      <c r="A47" s="54" t="s">
        <v>22</v>
      </c>
      <c r="B47" s="86">
        <v>25</v>
      </c>
      <c r="C47" s="85"/>
      <c r="D47" s="74">
        <f>внебюдж!AN61*B47</f>
        <v>78.8</v>
      </c>
      <c r="E47" s="74">
        <f>внебюдж!AP61*B47</f>
        <v>554.02500000000009</v>
      </c>
      <c r="F47" s="100">
        <f t="shared" si="4"/>
        <v>632.82500000000005</v>
      </c>
    </row>
    <row r="48" spans="1:6" ht="16.899999999999999" customHeight="1" x14ac:dyDescent="0.25">
      <c r="A48" s="172" t="s">
        <v>21</v>
      </c>
      <c r="B48" s="86">
        <v>28</v>
      </c>
      <c r="C48" s="87"/>
      <c r="D48" s="74">
        <f>внебюдж!AN62*B48</f>
        <v>22.400000000000002</v>
      </c>
      <c r="E48" s="74">
        <f>внебюдж!AP62*B48</f>
        <v>174.44</v>
      </c>
      <c r="F48" s="100">
        <f t="shared" si="4"/>
        <v>196.84</v>
      </c>
    </row>
    <row r="49" spans="1:8" ht="16.899999999999999" customHeight="1" x14ac:dyDescent="0.25">
      <c r="A49" s="172" t="s">
        <v>23</v>
      </c>
      <c r="B49" s="86">
        <v>25</v>
      </c>
      <c r="C49" s="85"/>
      <c r="D49" s="74">
        <f>внебюдж!AN63*B49</f>
        <v>6.4</v>
      </c>
      <c r="E49" s="74">
        <f>внебюдж!AP63*B49</f>
        <v>44.5</v>
      </c>
      <c r="F49" s="100">
        <f t="shared" si="4"/>
        <v>50.9</v>
      </c>
    </row>
    <row r="50" spans="1:8" ht="16.899999999999999" customHeight="1" x14ac:dyDescent="0.25">
      <c r="A50" s="172" t="s">
        <v>26</v>
      </c>
      <c r="B50" s="86">
        <v>27</v>
      </c>
      <c r="C50" s="85"/>
      <c r="D50" s="74">
        <f>внебюдж!AN64*B50</f>
        <v>8.64</v>
      </c>
      <c r="E50" s="74">
        <f>внебюдж!AP64*B50</f>
        <v>67.284000000000006</v>
      </c>
      <c r="F50" s="100">
        <f t="shared" si="4"/>
        <v>75.924000000000007</v>
      </c>
    </row>
    <row r="51" spans="1:8" ht="16.899999999999999" customHeight="1" x14ac:dyDescent="0.25">
      <c r="A51" s="172" t="s">
        <v>61</v>
      </c>
      <c r="B51" s="86">
        <v>26</v>
      </c>
      <c r="C51" s="85"/>
      <c r="D51" s="74">
        <f>внебюдж!AN65*B51</f>
        <v>0</v>
      </c>
      <c r="E51" s="74">
        <f>внебюдж!AP65*B51</f>
        <v>0</v>
      </c>
      <c r="F51" s="100">
        <f t="shared" si="4"/>
        <v>0</v>
      </c>
    </row>
    <row r="52" spans="1:8" ht="16.899999999999999" customHeight="1" x14ac:dyDescent="0.25">
      <c r="A52" s="172" t="s">
        <v>71</v>
      </c>
      <c r="B52" s="86"/>
      <c r="C52" s="85"/>
      <c r="D52" s="74">
        <f>внебюдж!AN66*B52</f>
        <v>0</v>
      </c>
      <c r="E52" s="74">
        <f>внебюдж!AP66*B52</f>
        <v>0</v>
      </c>
      <c r="F52" s="100">
        <f t="shared" si="4"/>
        <v>0</v>
      </c>
    </row>
    <row r="53" spans="1:8" ht="16.899999999999999" customHeight="1" x14ac:dyDescent="0.25">
      <c r="A53" s="172" t="s">
        <v>72</v>
      </c>
      <c r="B53" s="86"/>
      <c r="C53" s="87"/>
      <c r="D53" s="74">
        <f>внебюдж!AN67*B53</f>
        <v>0</v>
      </c>
      <c r="E53" s="74">
        <f>внебюдж!AP67*B53</f>
        <v>0</v>
      </c>
      <c r="F53" s="100">
        <f t="shared" si="4"/>
        <v>0</v>
      </c>
    </row>
    <row r="54" spans="1:8" ht="16.899999999999999" customHeight="1" x14ac:dyDescent="0.25">
      <c r="A54" s="172" t="s">
        <v>103</v>
      </c>
      <c r="B54" s="86"/>
      <c r="C54" s="87"/>
      <c r="D54" s="74">
        <f>внебюдж!AN68*B54</f>
        <v>0</v>
      </c>
      <c r="E54" s="74">
        <f>внебюдж!AP68*B54</f>
        <v>0</v>
      </c>
      <c r="F54" s="100">
        <f t="shared" si="4"/>
        <v>0</v>
      </c>
    </row>
    <row r="55" spans="1:8" ht="16.899999999999999" customHeight="1" x14ac:dyDescent="0.25">
      <c r="A55" s="172" t="s">
        <v>60</v>
      </c>
      <c r="B55" s="86">
        <v>274</v>
      </c>
      <c r="C55" s="87"/>
      <c r="D55" s="74">
        <f>внебюдж!AN69*B55</f>
        <v>0</v>
      </c>
      <c r="E55" s="74">
        <f>внебюдж!AP69*B55</f>
        <v>0</v>
      </c>
      <c r="F55" s="100">
        <f t="shared" si="4"/>
        <v>0</v>
      </c>
    </row>
    <row r="56" spans="1:8" ht="16.899999999999999" customHeight="1" x14ac:dyDescent="0.25">
      <c r="A56" s="172" t="s">
        <v>59</v>
      </c>
      <c r="B56" s="86">
        <v>78</v>
      </c>
      <c r="C56" s="87"/>
      <c r="D56" s="74">
        <f>внебюдж!AN70*B56</f>
        <v>23.4</v>
      </c>
      <c r="E56" s="74">
        <f>внебюдж!AP70*B56</f>
        <v>138.84</v>
      </c>
      <c r="F56" s="100">
        <f t="shared" si="4"/>
        <v>162.24</v>
      </c>
    </row>
    <row r="57" spans="1:8" ht="16.899999999999999" customHeight="1" x14ac:dyDescent="0.25">
      <c r="A57" s="172" t="s">
        <v>35</v>
      </c>
      <c r="B57" s="86">
        <v>67</v>
      </c>
      <c r="C57" s="87"/>
      <c r="D57" s="74">
        <f>внебюдж!AN71*B57</f>
        <v>0</v>
      </c>
      <c r="E57" s="74">
        <f>внебюдж!AP71*B57</f>
        <v>0</v>
      </c>
      <c r="F57" s="100">
        <f t="shared" si="4"/>
        <v>0</v>
      </c>
    </row>
    <row r="58" spans="1:8" ht="16.899999999999999" customHeight="1" x14ac:dyDescent="0.25">
      <c r="A58" s="275" t="s">
        <v>165</v>
      </c>
      <c r="B58" s="86">
        <v>77</v>
      </c>
      <c r="C58" s="87"/>
      <c r="D58" s="74">
        <f>внебюдж!AN72*B58</f>
        <v>0</v>
      </c>
      <c r="E58" s="74">
        <f>внебюдж!AP72*B58</f>
        <v>0</v>
      </c>
      <c r="F58" s="100">
        <f t="shared" ref="F58" si="7">SUM(D58:E58)</f>
        <v>0</v>
      </c>
      <c r="H58" t="s">
        <v>166</v>
      </c>
    </row>
    <row r="59" spans="1:8" ht="16.899999999999999" customHeight="1" x14ac:dyDescent="0.25">
      <c r="A59" s="172" t="s">
        <v>31</v>
      </c>
      <c r="B59" s="86">
        <v>71</v>
      </c>
      <c r="C59" s="87"/>
      <c r="D59" s="74">
        <f>внебюдж!AN73*B59</f>
        <v>4.5440000000000005</v>
      </c>
      <c r="E59" s="74">
        <f>внебюдж!AP73*B59</f>
        <v>31.594999999999999</v>
      </c>
      <c r="F59" s="100">
        <f t="shared" si="4"/>
        <v>36.138999999999996</v>
      </c>
    </row>
    <row r="60" spans="1:8" ht="16.899999999999999" customHeight="1" x14ac:dyDescent="0.25">
      <c r="A60" s="172" t="s">
        <v>55</v>
      </c>
      <c r="B60" s="86">
        <v>59</v>
      </c>
      <c r="C60" s="87"/>
      <c r="D60" s="74">
        <f>внебюдж!AN74*B60</f>
        <v>0</v>
      </c>
      <c r="E60" s="74">
        <f>внебюдж!AP74*B60</f>
        <v>0</v>
      </c>
      <c r="F60" s="100">
        <f t="shared" si="4"/>
        <v>0</v>
      </c>
    </row>
    <row r="61" spans="1:8" ht="16.899999999999999" customHeight="1" x14ac:dyDescent="0.25">
      <c r="A61" s="172" t="s">
        <v>62</v>
      </c>
      <c r="B61" s="86">
        <v>67</v>
      </c>
      <c r="C61" s="87"/>
      <c r="D61" s="74">
        <f>внебюдж!AN75*B61</f>
        <v>42.88</v>
      </c>
      <c r="E61" s="74">
        <f>внебюдж!AP75*B61</f>
        <v>341.7</v>
      </c>
      <c r="F61" s="100">
        <f t="shared" si="4"/>
        <v>384.58</v>
      </c>
    </row>
    <row r="62" spans="1:8" ht="16.899999999999999" customHeight="1" x14ac:dyDescent="0.25">
      <c r="A62" s="54" t="s">
        <v>50</v>
      </c>
      <c r="B62" s="86">
        <v>30</v>
      </c>
      <c r="C62" s="87"/>
      <c r="D62" s="74">
        <f>внебюдж!AN76*B62</f>
        <v>0</v>
      </c>
      <c r="E62" s="74">
        <f>внебюдж!AP76*B62</f>
        <v>0</v>
      </c>
      <c r="F62" s="100">
        <f t="shared" si="4"/>
        <v>0</v>
      </c>
    </row>
    <row r="63" spans="1:8" ht="16.899999999999999" customHeight="1" x14ac:dyDescent="0.25">
      <c r="A63" s="54" t="s">
        <v>36</v>
      </c>
      <c r="B63" s="86">
        <v>75</v>
      </c>
      <c r="C63" s="87"/>
      <c r="D63" s="74">
        <f>внебюдж!AN77*B63</f>
        <v>0</v>
      </c>
      <c r="E63" s="74">
        <f>внебюдж!AP77*B63</f>
        <v>0</v>
      </c>
      <c r="F63" s="100">
        <f t="shared" si="4"/>
        <v>0</v>
      </c>
    </row>
    <row r="64" spans="1:8" ht="16.899999999999999" customHeight="1" x14ac:dyDescent="0.25">
      <c r="A64" s="172" t="s">
        <v>104</v>
      </c>
      <c r="B64" s="86">
        <v>83</v>
      </c>
      <c r="C64" s="85"/>
      <c r="D64" s="74">
        <f>внебюдж!AN78*B64</f>
        <v>0</v>
      </c>
      <c r="E64" s="74">
        <f>внебюдж!AP78*B64</f>
        <v>0</v>
      </c>
      <c r="F64" s="100">
        <f t="shared" si="4"/>
        <v>0</v>
      </c>
    </row>
    <row r="65" spans="1:6" ht="16.899999999999999" customHeight="1" x14ac:dyDescent="0.25">
      <c r="A65" s="172" t="s">
        <v>106</v>
      </c>
      <c r="B65" s="86"/>
      <c r="C65" s="85"/>
      <c r="D65" s="74">
        <f>внебюдж!AN79*B65</f>
        <v>0</v>
      </c>
      <c r="E65" s="74">
        <f>внебюдж!AP79*B65</f>
        <v>0</v>
      </c>
      <c r="F65" s="100">
        <f>SUM(D65:E65)</f>
        <v>0</v>
      </c>
    </row>
    <row r="66" spans="1:6" ht="16.899999999999999" customHeight="1" x14ac:dyDescent="0.25">
      <c r="A66" s="172" t="s">
        <v>34</v>
      </c>
      <c r="B66" s="86">
        <v>68</v>
      </c>
      <c r="C66" s="87"/>
      <c r="D66" s="74">
        <f>внебюдж!AN80*B66</f>
        <v>124.03200000000001</v>
      </c>
      <c r="E66" s="74">
        <f>внебюдж!AP80*B66</f>
        <v>689.92800000000011</v>
      </c>
      <c r="F66" s="100">
        <f t="shared" ref="F66:F79" si="8">SUM(D66:E66)</f>
        <v>813.96000000000015</v>
      </c>
    </row>
    <row r="67" spans="1:6" ht="16.899999999999999" customHeight="1" x14ac:dyDescent="0.25">
      <c r="A67" s="172" t="s">
        <v>105</v>
      </c>
      <c r="B67" s="86">
        <v>100</v>
      </c>
      <c r="C67" s="85"/>
      <c r="D67" s="74">
        <f>внебюдж!AN81*B67</f>
        <v>0</v>
      </c>
      <c r="E67" s="74">
        <f>внебюдж!AP81*B67</f>
        <v>0</v>
      </c>
      <c r="F67" s="100">
        <f t="shared" si="8"/>
        <v>0</v>
      </c>
    </row>
    <row r="68" spans="1:6" ht="16.899999999999999" customHeight="1" x14ac:dyDescent="0.25">
      <c r="A68" s="172" t="s">
        <v>57</v>
      </c>
      <c r="B68" s="86">
        <v>102</v>
      </c>
      <c r="C68" s="87"/>
      <c r="D68" s="74">
        <f>внебюдж!AN82*B68</f>
        <v>8.16</v>
      </c>
      <c r="E68" s="74">
        <f>внебюдж!AP82*B68</f>
        <v>54.468000000000004</v>
      </c>
      <c r="F68" s="100">
        <f t="shared" si="8"/>
        <v>62.628</v>
      </c>
    </row>
    <row r="69" spans="1:6" ht="16.899999999999999" customHeight="1" x14ac:dyDescent="0.25">
      <c r="A69" s="54" t="s">
        <v>43</v>
      </c>
      <c r="B69" s="86">
        <v>160</v>
      </c>
      <c r="C69" s="85"/>
      <c r="D69" s="74">
        <f>внебюдж!AN83*B69</f>
        <v>0</v>
      </c>
      <c r="E69" s="74">
        <f>внебюдж!AP83*B69</f>
        <v>0</v>
      </c>
      <c r="F69" s="100">
        <f t="shared" si="8"/>
        <v>0</v>
      </c>
    </row>
    <row r="70" spans="1:6" ht="16.899999999999999" customHeight="1" x14ac:dyDescent="0.25">
      <c r="A70" s="54" t="s">
        <v>44</v>
      </c>
      <c r="B70" s="86">
        <v>130</v>
      </c>
      <c r="C70" s="87"/>
      <c r="D70" s="74">
        <f>внебюдж!AN84*B70</f>
        <v>0</v>
      </c>
      <c r="E70" s="74">
        <f>внебюдж!AP84*B70</f>
        <v>0</v>
      </c>
      <c r="F70" s="100">
        <f t="shared" si="8"/>
        <v>0</v>
      </c>
    </row>
    <row r="71" spans="1:6" ht="16.899999999999999" customHeight="1" x14ac:dyDescent="0.25">
      <c r="A71" s="54" t="s">
        <v>88</v>
      </c>
      <c r="B71" s="86">
        <v>139</v>
      </c>
      <c r="C71" s="87"/>
      <c r="D71" s="74">
        <f>внебюдж!AN85*B71</f>
        <v>0</v>
      </c>
      <c r="E71" s="74">
        <f>внебюдж!AP85*B71</f>
        <v>0</v>
      </c>
      <c r="F71" s="100">
        <f t="shared" si="8"/>
        <v>0</v>
      </c>
    </row>
    <row r="72" spans="1:6" ht="16.899999999999999" customHeight="1" x14ac:dyDescent="0.25">
      <c r="A72" s="54" t="s">
        <v>48</v>
      </c>
      <c r="B72" s="86">
        <v>73.5</v>
      </c>
      <c r="C72" s="87"/>
      <c r="D72" s="74">
        <f>внебюдж!AN86*B72</f>
        <v>0</v>
      </c>
      <c r="E72" s="74">
        <f>внебюдж!AP86*B72</f>
        <v>0</v>
      </c>
      <c r="F72" s="100">
        <f t="shared" si="8"/>
        <v>0</v>
      </c>
    </row>
    <row r="73" spans="1:6" ht="16.899999999999999" customHeight="1" x14ac:dyDescent="0.25">
      <c r="A73" s="52" t="s">
        <v>53</v>
      </c>
      <c r="B73" s="86">
        <v>220</v>
      </c>
      <c r="C73" s="87"/>
      <c r="D73" s="74">
        <f>внебюдж!AN87*B73</f>
        <v>0</v>
      </c>
      <c r="E73" s="74">
        <f>внебюдж!AP87*B73</f>
        <v>0</v>
      </c>
      <c r="F73" s="100">
        <f t="shared" si="8"/>
        <v>0</v>
      </c>
    </row>
    <row r="74" spans="1:6" ht="16.899999999999999" customHeight="1" x14ac:dyDescent="0.25">
      <c r="A74" s="77" t="s">
        <v>56</v>
      </c>
      <c r="B74" s="86"/>
      <c r="C74" s="87"/>
      <c r="D74" s="74">
        <f>внебюдж!AN88*B74</f>
        <v>0</v>
      </c>
      <c r="E74" s="74">
        <f>внебюдж!AP88*B74</f>
        <v>0</v>
      </c>
      <c r="F74" s="100">
        <f t="shared" si="8"/>
        <v>0</v>
      </c>
    </row>
    <row r="75" spans="1:6" ht="16.899999999999999" customHeight="1" x14ac:dyDescent="0.25">
      <c r="A75" s="54" t="s">
        <v>73</v>
      </c>
      <c r="B75" s="86">
        <v>168</v>
      </c>
      <c r="C75" s="87"/>
      <c r="D75" s="74">
        <f>внебюдж!AN89*B75</f>
        <v>40.32</v>
      </c>
      <c r="E75" s="74">
        <f>внебюдж!AP89*B75</f>
        <v>897.12</v>
      </c>
      <c r="F75" s="100">
        <f t="shared" si="8"/>
        <v>937.44</v>
      </c>
    </row>
    <row r="76" spans="1:6" ht="16.899999999999999" customHeight="1" x14ac:dyDescent="0.25">
      <c r="A76" s="54" t="s">
        <v>175</v>
      </c>
      <c r="B76" s="86"/>
      <c r="C76" s="87"/>
      <c r="D76" s="74">
        <f>внебюдж!AN90*B76</f>
        <v>0</v>
      </c>
      <c r="E76" s="74">
        <f>внебюдж!AP90*B76</f>
        <v>0</v>
      </c>
      <c r="F76" s="100">
        <f t="shared" ref="F76" si="9">SUM(D76:E76)</f>
        <v>0</v>
      </c>
    </row>
    <row r="77" spans="1:6" ht="16.899999999999999" customHeight="1" x14ac:dyDescent="0.25">
      <c r="A77" s="174" t="s">
        <v>19</v>
      </c>
      <c r="B77" s="86">
        <v>417</v>
      </c>
      <c r="C77" s="87"/>
      <c r="D77" s="74">
        <f>внебюдж!AN91*B77</f>
        <v>3.3359999999999999</v>
      </c>
      <c r="E77" s="74">
        <f>внебюдж!AP91*B77</f>
        <v>18.5565</v>
      </c>
      <c r="F77" s="100">
        <f t="shared" si="8"/>
        <v>21.892499999999998</v>
      </c>
    </row>
    <row r="78" spans="1:6" ht="16.899999999999999" customHeight="1" x14ac:dyDescent="0.25">
      <c r="A78" s="174" t="s">
        <v>51</v>
      </c>
      <c r="B78" s="86">
        <v>19</v>
      </c>
      <c r="C78" s="88"/>
      <c r="D78" s="74">
        <f>внебюдж!AN92*B78</f>
        <v>1.8240000000000001</v>
      </c>
      <c r="E78" s="74">
        <f>внебюдж!AP92*B78</f>
        <v>13.527999999999999</v>
      </c>
      <c r="F78" s="100">
        <f t="shared" si="8"/>
        <v>15.351999999999999</v>
      </c>
    </row>
    <row r="79" spans="1:6" ht="16.899999999999999" customHeight="1" thickBot="1" x14ac:dyDescent="0.3">
      <c r="A79" s="175" t="s">
        <v>32</v>
      </c>
      <c r="B79" s="86">
        <v>301</v>
      </c>
      <c r="C79" s="87"/>
      <c r="D79" s="74">
        <f>внебюдж!AN93*B79</f>
        <v>2.4079999999999999</v>
      </c>
      <c r="E79" s="74">
        <f>внебюдж!AP93*B79</f>
        <v>13.394499999999999</v>
      </c>
      <c r="F79" s="100">
        <f t="shared" si="8"/>
        <v>15.802499999999998</v>
      </c>
    </row>
    <row r="80" spans="1:6" ht="14.45" customHeight="1" x14ac:dyDescent="0.25">
      <c r="B80" s="81" t="s">
        <v>102</v>
      </c>
      <c r="C80" s="117" t="s">
        <v>99</v>
      </c>
      <c r="D80" s="123">
        <f>SUM(D6:D79)</f>
        <v>1746.3720000000003</v>
      </c>
      <c r="E80" s="120">
        <f>SUM(E6:E79)</f>
        <v>12423.109000000002</v>
      </c>
      <c r="F80" s="208">
        <f>SUM(F6:F79)</f>
        <v>14169.481000000005</v>
      </c>
    </row>
    <row r="81" spans="2:7" ht="19.899999999999999" customHeight="1" x14ac:dyDescent="0.25">
      <c r="B81" s="82" t="s">
        <v>101</v>
      </c>
      <c r="C81" s="118" t="s">
        <v>108</v>
      </c>
      <c r="D81" s="210">
        <f>D2*D84</f>
        <v>2255.1999999999998</v>
      </c>
      <c r="E81" s="211">
        <f>E84*E2</f>
        <v>13817.25</v>
      </c>
      <c r="F81" s="209">
        <f>SUM(D81:E81)</f>
        <v>16072.45</v>
      </c>
    </row>
    <row r="82" spans="2:7" ht="22.15" customHeight="1" thickBot="1" x14ac:dyDescent="0.3">
      <c r="B82" s="83"/>
      <c r="C82" s="119" t="s">
        <v>98</v>
      </c>
      <c r="D82" s="212">
        <f>D81-D80</f>
        <v>508.82799999999952</v>
      </c>
      <c r="E82" s="212">
        <f>E81-E80</f>
        <v>1394.1409999999978</v>
      </c>
      <c r="F82" s="213">
        <f>F81-F80</f>
        <v>1902.9689999999955</v>
      </c>
    </row>
    <row r="83" spans="2:7" ht="17.45" customHeight="1" x14ac:dyDescent="0.25">
      <c r="B83" s="81"/>
      <c r="C83" s="117" t="s">
        <v>97</v>
      </c>
      <c r="D83" s="123">
        <f>D80/D2</f>
        <v>109.14825000000002</v>
      </c>
      <c r="E83" s="123">
        <f>E80/E2</f>
        <v>139.58549438202249</v>
      </c>
      <c r="F83" s="122">
        <f>F80/F2</f>
        <v>134.94743809523814</v>
      </c>
    </row>
    <row r="84" spans="2:7" ht="20.45" customHeight="1" x14ac:dyDescent="0.25">
      <c r="B84" s="82" t="s">
        <v>100</v>
      </c>
      <c r="C84" s="118" t="s">
        <v>109</v>
      </c>
      <c r="D84" s="124">
        <f>D89</f>
        <v>140.94999999999999</v>
      </c>
      <c r="E84" s="124">
        <f>E89</f>
        <v>155.25</v>
      </c>
      <c r="F84" s="121">
        <f>SUM(D84:E84)/2</f>
        <v>148.1</v>
      </c>
      <c r="G84" s="214" t="s">
        <v>124</v>
      </c>
    </row>
    <row r="85" spans="2:7" ht="23.45" customHeight="1" thickBot="1" x14ac:dyDescent="0.3">
      <c r="B85" s="83"/>
      <c r="C85" s="119" t="s">
        <v>98</v>
      </c>
      <c r="D85" s="206">
        <f>D84-D83</f>
        <v>31.80174999999997</v>
      </c>
      <c r="E85" s="206">
        <f>E84-E83</f>
        <v>15.664505617977511</v>
      </c>
      <c r="F85" s="206">
        <f>F84-F83</f>
        <v>13.152561904761853</v>
      </c>
    </row>
    <row r="87" spans="2:7" x14ac:dyDescent="0.25">
      <c r="C87" s="96" t="s">
        <v>114</v>
      </c>
      <c r="D87" s="96">
        <v>148</v>
      </c>
      <c r="E87" s="96">
        <v>163</v>
      </c>
    </row>
    <row r="88" spans="2:7" x14ac:dyDescent="0.25">
      <c r="B88" t="s">
        <v>116</v>
      </c>
      <c r="C88" s="114">
        <v>0.05</v>
      </c>
      <c r="D88" s="68">
        <v>7.05</v>
      </c>
      <c r="E88" s="68">
        <v>7.75</v>
      </c>
      <c r="F88" s="68">
        <f>SUM(D88:E88)</f>
        <v>14.8</v>
      </c>
      <c r="G88" s="68"/>
    </row>
    <row r="89" spans="2:7" x14ac:dyDescent="0.25">
      <c r="B89" t="s">
        <v>116</v>
      </c>
      <c r="C89" s="68" t="s">
        <v>115</v>
      </c>
      <c r="D89" s="68">
        <f>D87-D88</f>
        <v>140.94999999999999</v>
      </c>
      <c r="E89" s="68">
        <f>E87-E88</f>
        <v>155.25</v>
      </c>
      <c r="F89" s="68">
        <f>SUM(D89:E89)</f>
        <v>296.2</v>
      </c>
    </row>
    <row r="90" spans="2:7" x14ac:dyDescent="0.25">
      <c r="C90" s="68"/>
      <c r="D90" s="68"/>
      <c r="E90" s="68"/>
      <c r="F90" s="68"/>
    </row>
  </sheetData>
  <mergeCells count="1">
    <mergeCell ref="A4:A5"/>
  </mergeCells>
  <pageMargins left="0" right="0" top="0" bottom="0" header="0.31496062992125984" footer="0.31496062992125984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0"/>
  <sheetViews>
    <sheetView topLeftCell="A81" workbookViewId="0">
      <selection activeCell="B82" sqref="B82:E82"/>
    </sheetView>
  </sheetViews>
  <sheetFormatPr defaultRowHeight="15" outlineLevelCol="1" x14ac:dyDescent="0.25"/>
  <cols>
    <col min="1" max="1" width="38.140625" customWidth="1"/>
    <col min="2" max="2" width="15" hidden="1" customWidth="1" outlineLevel="1"/>
    <col min="3" max="3" width="13.140625" style="5" hidden="1" customWidth="1" outlineLevel="1"/>
    <col min="4" max="4" width="13.7109375" customWidth="1" collapsed="1"/>
    <col min="5" max="5" width="14" customWidth="1"/>
  </cols>
  <sheetData>
    <row r="1" spans="1:5" x14ac:dyDescent="0.25">
      <c r="A1" s="125"/>
      <c r="B1" s="126" t="s">
        <v>117</v>
      </c>
      <c r="C1" s="127" t="s">
        <v>118</v>
      </c>
      <c r="D1" s="126" t="s">
        <v>135</v>
      </c>
      <c r="E1" s="126" t="s">
        <v>136</v>
      </c>
    </row>
    <row r="2" spans="1:5" ht="23.1" customHeight="1" x14ac:dyDescent="0.25">
      <c r="A2" s="170" t="s">
        <v>120</v>
      </c>
      <c r="B2" s="128">
        <f>внебюдж!AM20</f>
        <v>40</v>
      </c>
      <c r="C2" s="129">
        <f>внебюдж!AO20</f>
        <v>50</v>
      </c>
      <c r="D2" s="128">
        <f>B2</f>
        <v>40</v>
      </c>
      <c r="E2" s="129">
        <f>C2</f>
        <v>50</v>
      </c>
    </row>
    <row r="3" spans="1:5" ht="23.1" customHeight="1" thickBot="1" x14ac:dyDescent="0.3">
      <c r="A3" s="54" t="s">
        <v>18</v>
      </c>
      <c r="B3" s="128">
        <f>внебюдж!AM21</f>
        <v>60</v>
      </c>
      <c r="C3" s="129">
        <f>внебюдж!AO21</f>
        <v>80</v>
      </c>
      <c r="D3" s="128">
        <f>B3</f>
        <v>60</v>
      </c>
      <c r="E3" s="129">
        <f>C3</f>
        <v>80</v>
      </c>
    </row>
    <row r="4" spans="1:5" ht="23.1" customHeight="1" thickBot="1" x14ac:dyDescent="0.3">
      <c r="A4" s="609" t="s">
        <v>125</v>
      </c>
      <c r="B4" s="610"/>
      <c r="C4" s="610"/>
      <c r="D4" s="225"/>
      <c r="E4" s="226"/>
    </row>
    <row r="5" spans="1:5" ht="23.1" customHeight="1" x14ac:dyDescent="0.25">
      <c r="A5" s="171" t="s">
        <v>122</v>
      </c>
      <c r="B5" s="128">
        <f>внебюдж!AM22</f>
        <v>443</v>
      </c>
      <c r="C5" s="129">
        <f>внебюдж!AO22</f>
        <v>538</v>
      </c>
      <c r="D5" s="128">
        <f>B5</f>
        <v>443</v>
      </c>
      <c r="E5" s="129">
        <f>C5</f>
        <v>538</v>
      </c>
    </row>
    <row r="6" spans="1:5" ht="23.1" customHeight="1" x14ac:dyDescent="0.25">
      <c r="A6" s="172" t="s">
        <v>39</v>
      </c>
      <c r="B6" s="128">
        <f>внебюдж!AM23</f>
        <v>0</v>
      </c>
      <c r="C6" s="129">
        <f>внебюдж!AO23</f>
        <v>0</v>
      </c>
      <c r="D6" s="128">
        <f t="shared" ref="D6:D8" si="0">B6</f>
        <v>0</v>
      </c>
      <c r="E6" s="129">
        <f t="shared" ref="E6:E8" si="1">C6</f>
        <v>0</v>
      </c>
    </row>
    <row r="7" spans="1:5" ht="23.1" customHeight="1" x14ac:dyDescent="0.25">
      <c r="A7" s="169" t="s">
        <v>74</v>
      </c>
      <c r="B7" s="128">
        <f>внебюдж!AM24</f>
        <v>0</v>
      </c>
      <c r="C7" s="129">
        <f>внебюдж!AO24</f>
        <v>0</v>
      </c>
      <c r="D7" s="128">
        <f t="shared" si="0"/>
        <v>0</v>
      </c>
      <c r="E7" s="129">
        <f t="shared" si="1"/>
        <v>0</v>
      </c>
    </row>
    <row r="8" spans="1:5" ht="23.1" customHeight="1" x14ac:dyDescent="0.25">
      <c r="A8" s="172" t="s">
        <v>42</v>
      </c>
      <c r="B8" s="128">
        <f>внебюдж!AM25</f>
        <v>0</v>
      </c>
      <c r="C8" s="129">
        <f>внебюдж!AO25</f>
        <v>0</v>
      </c>
      <c r="D8" s="128">
        <f t="shared" si="0"/>
        <v>0</v>
      </c>
      <c r="E8" s="129">
        <f t="shared" si="1"/>
        <v>0</v>
      </c>
    </row>
    <row r="9" spans="1:5" ht="23.1" customHeight="1" thickBot="1" x14ac:dyDescent="0.3">
      <c r="A9" s="405" t="s">
        <v>171</v>
      </c>
      <c r="B9" s="128">
        <f>внебюдж!AM26</f>
        <v>0</v>
      </c>
      <c r="C9" s="129">
        <f>внебюдж!AO26</f>
        <v>0</v>
      </c>
      <c r="D9" s="128">
        <f t="shared" ref="D9" si="2">B9</f>
        <v>0</v>
      </c>
      <c r="E9" s="129">
        <f t="shared" ref="E9" si="3">C9</f>
        <v>0</v>
      </c>
    </row>
    <row r="10" spans="1:5" ht="23.1" customHeight="1" thickBot="1" x14ac:dyDescent="0.3">
      <c r="A10" s="216" t="s">
        <v>126</v>
      </c>
      <c r="B10" s="153"/>
      <c r="C10" s="153"/>
    </row>
    <row r="11" spans="1:5" ht="23.1" customHeight="1" x14ac:dyDescent="0.25">
      <c r="A11" s="93" t="s">
        <v>40</v>
      </c>
      <c r="B11" s="128">
        <f>внебюдж!AM27</f>
        <v>0</v>
      </c>
      <c r="C11" s="129">
        <f>внебюдж!AO27</f>
        <v>0</v>
      </c>
      <c r="D11" s="128">
        <f>B11</f>
        <v>0</v>
      </c>
      <c r="E11" s="129">
        <f>C11</f>
        <v>0</v>
      </c>
    </row>
    <row r="12" spans="1:5" ht="23.1" customHeight="1" x14ac:dyDescent="0.25">
      <c r="A12" s="54" t="s">
        <v>41</v>
      </c>
      <c r="B12" s="128">
        <f>внебюдж!AM28</f>
        <v>0</v>
      </c>
      <c r="C12" s="129">
        <f>внебюдж!AO28</f>
        <v>0</v>
      </c>
      <c r="D12" s="128">
        <f t="shared" ref="D12:D15" si="4">B12</f>
        <v>0</v>
      </c>
      <c r="E12" s="129">
        <f t="shared" ref="E12:E15" si="5">C12</f>
        <v>0</v>
      </c>
    </row>
    <row r="13" spans="1:5" ht="23.1" customHeight="1" x14ac:dyDescent="0.25">
      <c r="A13" s="54" t="s">
        <v>24</v>
      </c>
      <c r="B13" s="128">
        <f>внебюдж!AM29</f>
        <v>14</v>
      </c>
      <c r="C13" s="129">
        <f>внебюдж!AO29</f>
        <v>16</v>
      </c>
      <c r="D13" s="128">
        <f t="shared" si="4"/>
        <v>14</v>
      </c>
      <c r="E13" s="129">
        <f t="shared" si="5"/>
        <v>16</v>
      </c>
    </row>
    <row r="14" spans="1:5" ht="23.1" customHeight="1" x14ac:dyDescent="0.25">
      <c r="A14" s="54" t="s">
        <v>25</v>
      </c>
      <c r="B14" s="128">
        <f>внебюдж!AM30</f>
        <v>7</v>
      </c>
      <c r="C14" s="129">
        <f>внебюдж!AO30</f>
        <v>9</v>
      </c>
      <c r="D14" s="128">
        <f t="shared" si="4"/>
        <v>7</v>
      </c>
      <c r="E14" s="129">
        <f t="shared" si="5"/>
        <v>9</v>
      </c>
    </row>
    <row r="15" spans="1:5" ht="23.1" customHeight="1" thickBot="1" x14ac:dyDescent="0.3">
      <c r="A15" s="54" t="s">
        <v>70</v>
      </c>
      <c r="B15" s="128">
        <f>внебюдж!AM31</f>
        <v>0</v>
      </c>
      <c r="C15" s="129">
        <f>внебюдж!AO31</f>
        <v>0</v>
      </c>
      <c r="D15" s="128">
        <f t="shared" si="4"/>
        <v>0</v>
      </c>
      <c r="E15" s="129">
        <f t="shared" si="5"/>
        <v>0</v>
      </c>
    </row>
    <row r="16" spans="1:5" ht="23.1" customHeight="1" thickBot="1" x14ac:dyDescent="0.3">
      <c r="A16" s="609" t="s">
        <v>127</v>
      </c>
      <c r="B16" s="610"/>
      <c r="C16" s="610"/>
      <c r="D16" s="225"/>
      <c r="E16" s="226"/>
    </row>
    <row r="17" spans="1:5" ht="23.1" customHeight="1" x14ac:dyDescent="0.25">
      <c r="A17" s="172" t="s">
        <v>28</v>
      </c>
      <c r="B17" s="128">
        <f>внебюдж!AM32</f>
        <v>125</v>
      </c>
      <c r="C17" s="129">
        <f>внебюдж!AO32</f>
        <v>142</v>
      </c>
      <c r="D17" s="128">
        <f t="shared" ref="D17:E19" si="6">B17</f>
        <v>125</v>
      </c>
      <c r="E17" s="129">
        <f t="shared" si="6"/>
        <v>142</v>
      </c>
    </row>
    <row r="18" spans="1:5" ht="23.1" customHeight="1" x14ac:dyDescent="0.25">
      <c r="A18" s="172" t="s">
        <v>52</v>
      </c>
      <c r="B18" s="128">
        <f>внебюдж!AM33</f>
        <v>0</v>
      </c>
      <c r="C18" s="129">
        <f>внебюдж!AO33</f>
        <v>0</v>
      </c>
      <c r="D18" s="128">
        <f t="shared" si="6"/>
        <v>0</v>
      </c>
      <c r="E18" s="129">
        <f t="shared" si="6"/>
        <v>0</v>
      </c>
    </row>
    <row r="19" spans="1:5" ht="23.1" customHeight="1" thickBot="1" x14ac:dyDescent="0.3">
      <c r="A19" s="406" t="s">
        <v>172</v>
      </c>
      <c r="B19" s="128">
        <f>внебюдж!AM34</f>
        <v>0</v>
      </c>
      <c r="C19" s="129">
        <f>внебюдж!AO34</f>
        <v>0</v>
      </c>
      <c r="D19" s="128">
        <f t="shared" si="6"/>
        <v>0</v>
      </c>
      <c r="E19" s="129">
        <f t="shared" si="6"/>
        <v>0</v>
      </c>
    </row>
    <row r="20" spans="1:5" ht="23.1" customHeight="1" thickBot="1" x14ac:dyDescent="0.3">
      <c r="A20" s="215" t="s">
        <v>128</v>
      </c>
      <c r="B20" s="217"/>
      <c r="C20" s="218"/>
      <c r="D20" s="217"/>
      <c r="E20" s="218"/>
    </row>
    <row r="21" spans="1:5" ht="23.1" customHeight="1" x14ac:dyDescent="0.25">
      <c r="A21" s="172" t="s">
        <v>91</v>
      </c>
      <c r="B21" s="128">
        <f>внебюдж!AM35</f>
        <v>0</v>
      </c>
      <c r="C21" s="129">
        <f>внебюдж!AO35</f>
        <v>0</v>
      </c>
      <c r="D21" s="128">
        <f>B21</f>
        <v>0</v>
      </c>
      <c r="E21" s="129">
        <f>C21</f>
        <v>0</v>
      </c>
    </row>
    <row r="22" spans="1:5" ht="23.1" customHeight="1" x14ac:dyDescent="0.25">
      <c r="A22" s="172" t="s">
        <v>121</v>
      </c>
      <c r="B22" s="128">
        <f>внебюдж!AM36</f>
        <v>0</v>
      </c>
      <c r="C22" s="129">
        <f>внебюдж!AO36</f>
        <v>0</v>
      </c>
      <c r="D22" s="128">
        <f t="shared" ref="D22:D40" si="7">B22</f>
        <v>0</v>
      </c>
      <c r="E22" s="129">
        <f t="shared" ref="E22:E40" si="8">C22</f>
        <v>0</v>
      </c>
    </row>
    <row r="23" spans="1:5" ht="23.1" customHeight="1" x14ac:dyDescent="0.25">
      <c r="A23" s="54" t="s">
        <v>47</v>
      </c>
      <c r="B23" s="128">
        <f>внебюдж!AM37</f>
        <v>0</v>
      </c>
      <c r="C23" s="129">
        <f>внебюдж!AO37</f>
        <v>0</v>
      </c>
      <c r="D23" s="128">
        <f t="shared" si="7"/>
        <v>0</v>
      </c>
      <c r="E23" s="129">
        <f t="shared" si="8"/>
        <v>0</v>
      </c>
    </row>
    <row r="24" spans="1:5" ht="23.1" customHeight="1" x14ac:dyDescent="0.25">
      <c r="A24" s="172" t="s">
        <v>49</v>
      </c>
      <c r="B24" s="128">
        <f>внебюдж!AM38</f>
        <v>0</v>
      </c>
      <c r="C24" s="129">
        <f>внебюдж!AO38</f>
        <v>0</v>
      </c>
      <c r="D24" s="128">
        <f t="shared" si="7"/>
        <v>0</v>
      </c>
      <c r="E24" s="129">
        <f t="shared" si="8"/>
        <v>0</v>
      </c>
    </row>
    <row r="25" spans="1:5" ht="23.1" customHeight="1" x14ac:dyDescent="0.25">
      <c r="A25" s="172" t="s">
        <v>58</v>
      </c>
      <c r="B25" s="128">
        <f>внебюдж!AM39</f>
        <v>0</v>
      </c>
      <c r="C25" s="129">
        <f>внебюдж!AO39</f>
        <v>0</v>
      </c>
      <c r="D25" s="128">
        <f t="shared" si="7"/>
        <v>0</v>
      </c>
      <c r="E25" s="129">
        <f t="shared" si="8"/>
        <v>0</v>
      </c>
    </row>
    <row r="26" spans="1:5" ht="23.1" customHeight="1" x14ac:dyDescent="0.25">
      <c r="A26" s="275" t="s">
        <v>164</v>
      </c>
      <c r="B26" s="128">
        <f>внебюдж!AM40</f>
        <v>0</v>
      </c>
      <c r="C26" s="129">
        <f>внебюдж!AO40</f>
        <v>0</v>
      </c>
      <c r="D26" s="128">
        <f t="shared" ref="D26" si="9">B26</f>
        <v>0</v>
      </c>
      <c r="E26" s="129">
        <f t="shared" ref="E26" si="10">C26</f>
        <v>0</v>
      </c>
    </row>
    <row r="27" spans="1:5" ht="23.1" customHeight="1" x14ac:dyDescent="0.25">
      <c r="A27" s="54" t="s">
        <v>33</v>
      </c>
      <c r="B27" s="128">
        <f>внебюдж!AM41</f>
        <v>68</v>
      </c>
      <c r="C27" s="129">
        <f>внебюдж!AO41</f>
        <v>87</v>
      </c>
      <c r="D27" s="128">
        <f t="shared" si="7"/>
        <v>68</v>
      </c>
      <c r="E27" s="129">
        <f t="shared" si="8"/>
        <v>87</v>
      </c>
    </row>
    <row r="28" spans="1:5" ht="23.1" customHeight="1" x14ac:dyDescent="0.25">
      <c r="A28" s="54" t="s">
        <v>29</v>
      </c>
      <c r="B28" s="128">
        <f>внебюдж!AM42</f>
        <v>37.5</v>
      </c>
      <c r="C28" s="129">
        <f>внебюдж!AO42</f>
        <v>47.5</v>
      </c>
      <c r="D28" s="128">
        <f t="shared" si="7"/>
        <v>37.5</v>
      </c>
      <c r="E28" s="129">
        <f t="shared" si="8"/>
        <v>47.5</v>
      </c>
    </row>
    <row r="29" spans="1:5" ht="23.1" customHeight="1" thickBot="1" x14ac:dyDescent="0.3">
      <c r="A29" s="54" t="s">
        <v>27</v>
      </c>
      <c r="B29" s="128">
        <f>внебюдж!AM43</f>
        <v>42</v>
      </c>
      <c r="C29" s="129">
        <f>внебюдж!AO43</f>
        <v>47</v>
      </c>
      <c r="D29" s="128">
        <f t="shared" si="7"/>
        <v>42</v>
      </c>
      <c r="E29" s="129">
        <f t="shared" si="8"/>
        <v>47</v>
      </c>
    </row>
    <row r="30" spans="1:5" ht="23.1" customHeight="1" thickBot="1" x14ac:dyDescent="0.3">
      <c r="A30" s="609"/>
      <c r="B30" s="610"/>
      <c r="C30" s="610"/>
      <c r="D30" s="225"/>
      <c r="E30" s="226"/>
    </row>
    <row r="31" spans="1:5" ht="23.1" customHeight="1" x14ac:dyDescent="0.25">
      <c r="A31" s="172" t="s">
        <v>69</v>
      </c>
      <c r="B31" s="128">
        <f>внебюдж!AM44</f>
        <v>6</v>
      </c>
      <c r="C31" s="129">
        <f>внебюдж!AO44</f>
        <v>8</v>
      </c>
      <c r="D31" s="128">
        <f t="shared" si="7"/>
        <v>6</v>
      </c>
      <c r="E31" s="129">
        <f t="shared" si="8"/>
        <v>8</v>
      </c>
    </row>
    <row r="32" spans="1:5" ht="23.1" customHeight="1" x14ac:dyDescent="0.25">
      <c r="A32" s="172" t="s">
        <v>38</v>
      </c>
      <c r="B32" s="128">
        <f>внебюдж!AM45</f>
        <v>6</v>
      </c>
      <c r="C32" s="129">
        <f>внебюдж!AO45</f>
        <v>8</v>
      </c>
      <c r="D32" s="128">
        <f t="shared" si="7"/>
        <v>6</v>
      </c>
      <c r="E32" s="129">
        <f t="shared" si="8"/>
        <v>8</v>
      </c>
    </row>
    <row r="33" spans="1:5" ht="23.1" customHeight="1" x14ac:dyDescent="0.25">
      <c r="A33" s="172" t="s">
        <v>54</v>
      </c>
      <c r="B33" s="128">
        <f>внебюдж!AM46</f>
        <v>0</v>
      </c>
      <c r="C33" s="129">
        <f>внебюдж!AO46</f>
        <v>0</v>
      </c>
      <c r="D33" s="128">
        <f t="shared" si="7"/>
        <v>0</v>
      </c>
      <c r="E33" s="129">
        <f t="shared" si="8"/>
        <v>0</v>
      </c>
    </row>
    <row r="34" spans="1:5" ht="23.1" customHeight="1" x14ac:dyDescent="0.25">
      <c r="A34" s="172" t="s">
        <v>37</v>
      </c>
      <c r="B34" s="128">
        <f>внебюдж!AM47</f>
        <v>0</v>
      </c>
      <c r="C34" s="129">
        <f>внебюдж!AO47</f>
        <v>0</v>
      </c>
      <c r="D34" s="128">
        <f t="shared" si="7"/>
        <v>0</v>
      </c>
      <c r="E34" s="129">
        <f t="shared" si="8"/>
        <v>0</v>
      </c>
    </row>
    <row r="35" spans="1:5" ht="25.5" customHeight="1" x14ac:dyDescent="0.25">
      <c r="A35" s="172" t="s">
        <v>68</v>
      </c>
      <c r="B35" s="128">
        <f>внебюдж!AM48</f>
        <v>6</v>
      </c>
      <c r="C35" s="129">
        <f>внебюдж!AO48</f>
        <v>8</v>
      </c>
      <c r="D35" s="128">
        <f t="shared" si="7"/>
        <v>6</v>
      </c>
      <c r="E35" s="129">
        <f t="shared" si="8"/>
        <v>8</v>
      </c>
    </row>
    <row r="36" spans="1:5" ht="24.75" customHeight="1" x14ac:dyDescent="0.25">
      <c r="A36" s="172" t="s">
        <v>67</v>
      </c>
      <c r="B36" s="128">
        <f>внебюдж!AM49</f>
        <v>0</v>
      </c>
      <c r="C36" s="129">
        <f>внебюдж!AO49</f>
        <v>0</v>
      </c>
      <c r="D36" s="128">
        <f t="shared" si="7"/>
        <v>0</v>
      </c>
      <c r="E36" s="129">
        <f t="shared" si="8"/>
        <v>0</v>
      </c>
    </row>
    <row r="37" spans="1:5" ht="23.1" customHeight="1" x14ac:dyDescent="0.25">
      <c r="A37" s="172" t="s">
        <v>66</v>
      </c>
      <c r="B37" s="128">
        <f>внебюдж!AM50</f>
        <v>0</v>
      </c>
      <c r="C37" s="129">
        <f>внебюдж!AO50</f>
        <v>0</v>
      </c>
      <c r="D37" s="128">
        <f t="shared" si="7"/>
        <v>0</v>
      </c>
      <c r="E37" s="129">
        <f t="shared" si="8"/>
        <v>0</v>
      </c>
    </row>
    <row r="38" spans="1:5" ht="23.1" customHeight="1" x14ac:dyDescent="0.25">
      <c r="A38" s="172" t="s">
        <v>64</v>
      </c>
      <c r="B38" s="128">
        <f>внебюдж!AM51</f>
        <v>0</v>
      </c>
      <c r="C38" s="129">
        <f>внебюдж!AO51</f>
        <v>0</v>
      </c>
      <c r="D38" s="128">
        <f t="shared" si="7"/>
        <v>0</v>
      </c>
      <c r="E38" s="129">
        <f t="shared" si="8"/>
        <v>0</v>
      </c>
    </row>
    <row r="39" spans="1:5" ht="23.1" customHeight="1" x14ac:dyDescent="0.25">
      <c r="A39" s="172" t="s">
        <v>65</v>
      </c>
      <c r="B39" s="128">
        <f>внебюдж!AM52</f>
        <v>0</v>
      </c>
      <c r="C39" s="129">
        <f>внебюдж!AO52</f>
        <v>0</v>
      </c>
      <c r="D39" s="128">
        <f t="shared" si="7"/>
        <v>0</v>
      </c>
      <c r="E39" s="129">
        <f t="shared" si="8"/>
        <v>0</v>
      </c>
    </row>
    <row r="40" spans="1:5" ht="23.1" customHeight="1" thickBot="1" x14ac:dyDescent="0.3">
      <c r="A40" s="173" t="s">
        <v>63</v>
      </c>
      <c r="B40" s="128">
        <f>внебюдж!AM53</f>
        <v>0</v>
      </c>
      <c r="C40" s="129">
        <f>внебюдж!AO53</f>
        <v>0</v>
      </c>
      <c r="D40" s="128">
        <f t="shared" si="7"/>
        <v>0</v>
      </c>
      <c r="E40" s="129">
        <f t="shared" si="8"/>
        <v>0</v>
      </c>
    </row>
    <row r="41" spans="1:5" ht="23.1" customHeight="1" thickBot="1" x14ac:dyDescent="0.3">
      <c r="A41" s="219" t="s">
        <v>129</v>
      </c>
      <c r="B41" s="217"/>
      <c r="C41" s="218"/>
      <c r="D41" s="217"/>
      <c r="E41" s="218"/>
    </row>
    <row r="42" spans="1:5" ht="23.1" customHeight="1" x14ac:dyDescent="0.25">
      <c r="A42" s="54" t="s">
        <v>46</v>
      </c>
      <c r="B42" s="128">
        <f>внебюдж!AM54</f>
        <v>0</v>
      </c>
      <c r="C42" s="129">
        <f>внебюдж!AO54</f>
        <v>0</v>
      </c>
      <c r="D42" s="128">
        <f>B42</f>
        <v>0</v>
      </c>
      <c r="E42" s="129">
        <f>C42</f>
        <v>0</v>
      </c>
    </row>
    <row r="43" spans="1:5" ht="23.1" customHeight="1" x14ac:dyDescent="0.25">
      <c r="A43" s="172" t="s">
        <v>30</v>
      </c>
      <c r="B43" s="128">
        <f>внебюдж!AM55</f>
        <v>18</v>
      </c>
      <c r="C43" s="129">
        <f>внебюдж!AO55</f>
        <v>20</v>
      </c>
      <c r="D43" s="128">
        <f t="shared" ref="D43:D49" si="11">B43</f>
        <v>18</v>
      </c>
      <c r="E43" s="129">
        <f t="shared" ref="E43:E49" si="12">C43</f>
        <v>20</v>
      </c>
    </row>
    <row r="44" spans="1:5" ht="23.1" customHeight="1" x14ac:dyDescent="0.25">
      <c r="A44" s="172" t="s">
        <v>110</v>
      </c>
      <c r="B44" s="128">
        <f>внебюдж!AM56</f>
        <v>0</v>
      </c>
      <c r="C44" s="129">
        <f>внебюдж!AO56</f>
        <v>0</v>
      </c>
      <c r="D44" s="128">
        <f t="shared" si="11"/>
        <v>0</v>
      </c>
      <c r="E44" s="129">
        <f t="shared" si="12"/>
        <v>0</v>
      </c>
    </row>
    <row r="45" spans="1:5" ht="23.1" customHeight="1" x14ac:dyDescent="0.25">
      <c r="A45" s="172" t="s">
        <v>173</v>
      </c>
      <c r="B45" s="128">
        <f>внебюдж!AM57</f>
        <v>0</v>
      </c>
      <c r="C45" s="129">
        <f>внебюдж!AO57</f>
        <v>0</v>
      </c>
      <c r="D45" s="128">
        <f t="shared" ref="D45" si="13">B45</f>
        <v>0</v>
      </c>
      <c r="E45" s="129">
        <f t="shared" ref="E45" si="14">C45</f>
        <v>0</v>
      </c>
    </row>
    <row r="46" spans="1:5" ht="23.1" customHeight="1" x14ac:dyDescent="0.25">
      <c r="A46" s="172" t="s">
        <v>174</v>
      </c>
      <c r="B46" s="128">
        <f>внебюдж!AM58</f>
        <v>0</v>
      </c>
      <c r="C46" s="129">
        <f>внебюдж!AO58</f>
        <v>0</v>
      </c>
      <c r="D46" s="128">
        <f t="shared" ref="D46" si="15">B46</f>
        <v>0</v>
      </c>
      <c r="E46" s="129">
        <f t="shared" ref="E46" si="16">C46</f>
        <v>0</v>
      </c>
    </row>
    <row r="47" spans="1:5" ht="23.1" customHeight="1" x14ac:dyDescent="0.25">
      <c r="A47" s="172" t="s">
        <v>20</v>
      </c>
      <c r="B47" s="128">
        <f>внебюдж!AM59</f>
        <v>2</v>
      </c>
      <c r="C47" s="129">
        <f>внебюдж!AO59</f>
        <v>2</v>
      </c>
      <c r="D47" s="128">
        <f t="shared" si="11"/>
        <v>2</v>
      </c>
      <c r="E47" s="129">
        <f t="shared" si="12"/>
        <v>2</v>
      </c>
    </row>
    <row r="48" spans="1:5" ht="23.1" customHeight="1" x14ac:dyDescent="0.25">
      <c r="A48" s="172" t="s">
        <v>45</v>
      </c>
      <c r="B48" s="128">
        <f>внебюдж!AM60</f>
        <v>0</v>
      </c>
      <c r="C48" s="129">
        <f>внебюдж!AO60</f>
        <v>0</v>
      </c>
      <c r="D48" s="128">
        <f t="shared" si="11"/>
        <v>0</v>
      </c>
      <c r="E48" s="129">
        <f t="shared" si="12"/>
        <v>0</v>
      </c>
    </row>
    <row r="49" spans="1:5" ht="23.1" customHeight="1" thickBot="1" x14ac:dyDescent="0.3">
      <c r="A49" s="54" t="s">
        <v>22</v>
      </c>
      <c r="B49" s="128">
        <f>внебюдж!AM61</f>
        <v>197</v>
      </c>
      <c r="C49" s="129">
        <f>внебюдж!AO61</f>
        <v>249</v>
      </c>
      <c r="D49" s="128">
        <f t="shared" si="11"/>
        <v>197</v>
      </c>
      <c r="E49" s="129">
        <f t="shared" si="12"/>
        <v>249</v>
      </c>
    </row>
    <row r="50" spans="1:5" ht="23.1" customHeight="1" thickBot="1" x14ac:dyDescent="0.3">
      <c r="A50" s="609" t="s">
        <v>130</v>
      </c>
      <c r="B50" s="610"/>
      <c r="C50" s="610"/>
      <c r="D50" s="225"/>
      <c r="E50" s="226"/>
    </row>
    <row r="51" spans="1:5" ht="23.1" customHeight="1" x14ac:dyDescent="0.25">
      <c r="A51" s="172" t="s">
        <v>21</v>
      </c>
      <c r="B51" s="128">
        <f>внебюдж!AM62</f>
        <v>50</v>
      </c>
      <c r="C51" s="129">
        <f>внебюдж!AO62</f>
        <v>70</v>
      </c>
      <c r="D51" s="128">
        <f>B51</f>
        <v>50</v>
      </c>
      <c r="E51" s="129">
        <f>C51</f>
        <v>70</v>
      </c>
    </row>
    <row r="52" spans="1:5" ht="23.1" customHeight="1" x14ac:dyDescent="0.25">
      <c r="A52" s="172" t="s">
        <v>23</v>
      </c>
      <c r="B52" s="128">
        <f>внебюдж!AM63</f>
        <v>16</v>
      </c>
      <c r="C52" s="129">
        <f>внебюдж!AO63</f>
        <v>20</v>
      </c>
      <c r="D52" s="128">
        <f t="shared" ref="D52:D64" si="17">B52</f>
        <v>16</v>
      </c>
      <c r="E52" s="129">
        <f t="shared" ref="E52:E64" si="18">C52</f>
        <v>20</v>
      </c>
    </row>
    <row r="53" spans="1:5" ht="23.1" customHeight="1" x14ac:dyDescent="0.25">
      <c r="A53" s="172" t="s">
        <v>26</v>
      </c>
      <c r="B53" s="128">
        <f>внебюдж!AM64</f>
        <v>20</v>
      </c>
      <c r="C53" s="129">
        <f>внебюдж!AO64</f>
        <v>28</v>
      </c>
      <c r="D53" s="128">
        <f t="shared" si="17"/>
        <v>20</v>
      </c>
      <c r="E53" s="129">
        <f t="shared" si="18"/>
        <v>28</v>
      </c>
    </row>
    <row r="54" spans="1:5" ht="23.1" customHeight="1" x14ac:dyDescent="0.25">
      <c r="A54" s="172" t="s">
        <v>61</v>
      </c>
      <c r="B54" s="128">
        <f>внебюдж!AM65</f>
        <v>0</v>
      </c>
      <c r="C54" s="129">
        <f>внебюдж!AO65</f>
        <v>0</v>
      </c>
      <c r="D54" s="128">
        <f t="shared" si="17"/>
        <v>0</v>
      </c>
      <c r="E54" s="129">
        <f t="shared" si="18"/>
        <v>0</v>
      </c>
    </row>
    <row r="55" spans="1:5" ht="23.1" customHeight="1" x14ac:dyDescent="0.25">
      <c r="A55" s="172" t="s">
        <v>71</v>
      </c>
      <c r="B55" s="128">
        <f>внебюдж!AM66</f>
        <v>0</v>
      </c>
      <c r="C55" s="129">
        <f>внебюдж!AO66</f>
        <v>0</v>
      </c>
      <c r="D55" s="128">
        <f t="shared" si="17"/>
        <v>0</v>
      </c>
      <c r="E55" s="129">
        <f t="shared" si="18"/>
        <v>0</v>
      </c>
    </row>
    <row r="56" spans="1:5" ht="23.1" customHeight="1" x14ac:dyDescent="0.25">
      <c r="A56" s="172" t="s">
        <v>72</v>
      </c>
      <c r="B56" s="128">
        <f>внебюдж!AM67</f>
        <v>10</v>
      </c>
      <c r="C56" s="129">
        <f>внебюдж!AO67</f>
        <v>15</v>
      </c>
      <c r="D56" s="128">
        <f t="shared" si="17"/>
        <v>10</v>
      </c>
      <c r="E56" s="129">
        <f t="shared" si="18"/>
        <v>15</v>
      </c>
    </row>
    <row r="57" spans="1:5" ht="23.1" customHeight="1" x14ac:dyDescent="0.25">
      <c r="A57" s="172" t="s">
        <v>103</v>
      </c>
      <c r="B57" s="128">
        <f>внебюдж!AM68</f>
        <v>0</v>
      </c>
      <c r="C57" s="129">
        <f>внебюдж!AO68</f>
        <v>0</v>
      </c>
      <c r="D57" s="128">
        <f t="shared" si="17"/>
        <v>0</v>
      </c>
      <c r="E57" s="129">
        <f t="shared" si="18"/>
        <v>0</v>
      </c>
    </row>
    <row r="58" spans="1:5" ht="23.1" customHeight="1" x14ac:dyDescent="0.25">
      <c r="A58" s="172" t="s">
        <v>60</v>
      </c>
      <c r="B58" s="128">
        <f>внебюдж!AM69</f>
        <v>0</v>
      </c>
      <c r="C58" s="129">
        <f>внебюдж!AO69</f>
        <v>0</v>
      </c>
      <c r="D58" s="128">
        <f t="shared" si="17"/>
        <v>0</v>
      </c>
      <c r="E58" s="129">
        <f t="shared" si="18"/>
        <v>0</v>
      </c>
    </row>
    <row r="59" spans="1:5" ht="23.1" customHeight="1" x14ac:dyDescent="0.25">
      <c r="A59" s="172" t="s">
        <v>59</v>
      </c>
      <c r="B59" s="128">
        <f>внебюдж!AM70</f>
        <v>15</v>
      </c>
      <c r="C59" s="129">
        <f>внебюдж!AO70</f>
        <v>20</v>
      </c>
      <c r="D59" s="128">
        <f t="shared" si="17"/>
        <v>15</v>
      </c>
      <c r="E59" s="129">
        <f t="shared" si="18"/>
        <v>20</v>
      </c>
    </row>
    <row r="60" spans="1:5" ht="23.1" customHeight="1" x14ac:dyDescent="0.25">
      <c r="A60" s="172" t="s">
        <v>35</v>
      </c>
      <c r="B60" s="128">
        <f>внебюдж!AM71</f>
        <v>0</v>
      </c>
      <c r="C60" s="129">
        <f>внебюдж!AO71</f>
        <v>0</v>
      </c>
      <c r="D60" s="128">
        <f t="shared" si="17"/>
        <v>0</v>
      </c>
      <c r="E60" s="129">
        <f t="shared" si="18"/>
        <v>0</v>
      </c>
    </row>
    <row r="61" spans="1:5" ht="23.1" customHeight="1" x14ac:dyDescent="0.25">
      <c r="A61" s="275" t="s">
        <v>165</v>
      </c>
      <c r="B61" s="128">
        <f>внебюдж!AM72</f>
        <v>0</v>
      </c>
      <c r="C61" s="129">
        <f>внебюдж!AO72</f>
        <v>0</v>
      </c>
      <c r="D61" s="128">
        <f t="shared" ref="D61" si="19">B61</f>
        <v>0</v>
      </c>
      <c r="E61" s="129">
        <f t="shared" ref="E61" si="20">C61</f>
        <v>0</v>
      </c>
    </row>
    <row r="62" spans="1:5" ht="23.1" customHeight="1" x14ac:dyDescent="0.25">
      <c r="A62" s="172" t="s">
        <v>31</v>
      </c>
      <c r="B62" s="128">
        <f>внебюдж!AM73</f>
        <v>4</v>
      </c>
      <c r="C62" s="129">
        <f>внебюдж!AO73</f>
        <v>5</v>
      </c>
      <c r="D62" s="128">
        <f t="shared" si="17"/>
        <v>4</v>
      </c>
      <c r="E62" s="129">
        <f t="shared" si="18"/>
        <v>5</v>
      </c>
    </row>
    <row r="63" spans="1:5" ht="23.1" customHeight="1" x14ac:dyDescent="0.25">
      <c r="A63" s="172" t="s">
        <v>55</v>
      </c>
      <c r="B63" s="128">
        <f>внебюдж!AM74</f>
        <v>0</v>
      </c>
      <c r="C63" s="129">
        <f>внебюдж!AO74</f>
        <v>0</v>
      </c>
      <c r="D63" s="128">
        <f t="shared" si="17"/>
        <v>0</v>
      </c>
      <c r="E63" s="129">
        <f t="shared" si="18"/>
        <v>0</v>
      </c>
    </row>
    <row r="64" spans="1:5" ht="23.1" customHeight="1" thickBot="1" x14ac:dyDescent="0.3">
      <c r="A64" s="172" t="s">
        <v>62</v>
      </c>
      <c r="B64" s="128">
        <f>внебюдж!AM75</f>
        <v>40</v>
      </c>
      <c r="C64" s="129">
        <f>внебюдж!AO75</f>
        <v>60</v>
      </c>
      <c r="D64" s="128">
        <f t="shared" si="17"/>
        <v>40</v>
      </c>
      <c r="E64" s="129">
        <f t="shared" si="18"/>
        <v>60</v>
      </c>
    </row>
    <row r="65" spans="1:5" ht="23.1" customHeight="1" thickBot="1" x14ac:dyDescent="0.3">
      <c r="A65" s="220" t="s">
        <v>131</v>
      </c>
      <c r="B65" s="217"/>
      <c r="C65" s="218"/>
      <c r="D65" s="217"/>
      <c r="E65" s="218"/>
    </row>
    <row r="66" spans="1:5" ht="23.1" customHeight="1" x14ac:dyDescent="0.25">
      <c r="A66" s="54" t="s">
        <v>50</v>
      </c>
      <c r="B66" s="128">
        <f>внебюдж!AM76</f>
        <v>0</v>
      </c>
      <c r="C66" s="129">
        <f>внебюдж!AO76</f>
        <v>0</v>
      </c>
      <c r="D66" s="128">
        <f>B66</f>
        <v>0</v>
      </c>
      <c r="E66" s="129">
        <f>C66</f>
        <v>0</v>
      </c>
    </row>
    <row r="67" spans="1:5" ht="23.1" customHeight="1" thickBot="1" x14ac:dyDescent="0.3">
      <c r="A67" s="54" t="s">
        <v>36</v>
      </c>
      <c r="B67" s="128">
        <f>внебюдж!AM77</f>
        <v>0</v>
      </c>
      <c r="C67" s="129">
        <f>внебюдж!AO77</f>
        <v>0</v>
      </c>
      <c r="D67" s="128">
        <f>B67</f>
        <v>0</v>
      </c>
      <c r="E67" s="129">
        <f>C67</f>
        <v>0</v>
      </c>
    </row>
    <row r="68" spans="1:5" ht="23.1" customHeight="1" thickBot="1" x14ac:dyDescent="0.3">
      <c r="A68" s="609" t="s">
        <v>132</v>
      </c>
      <c r="B68" s="610"/>
      <c r="C68" s="610"/>
      <c r="D68" s="225"/>
      <c r="E68" s="226"/>
    </row>
    <row r="69" spans="1:5" ht="23.1" customHeight="1" x14ac:dyDescent="0.25">
      <c r="A69" s="172" t="s">
        <v>104</v>
      </c>
      <c r="B69" s="128">
        <f>внебюдж!AM78</f>
        <v>0</v>
      </c>
      <c r="C69" s="129">
        <f>внебюдж!AO78</f>
        <v>0</v>
      </c>
      <c r="D69" s="128">
        <f>B69</f>
        <v>0</v>
      </c>
      <c r="E69" s="129">
        <f>C69</f>
        <v>0</v>
      </c>
    </row>
    <row r="70" spans="1:5" ht="23.1" customHeight="1" x14ac:dyDescent="0.25">
      <c r="A70" s="172" t="s">
        <v>106</v>
      </c>
      <c r="B70" s="128">
        <f>внебюдж!AM79</f>
        <v>0</v>
      </c>
      <c r="C70" s="129">
        <f>внебюдж!AO79</f>
        <v>0</v>
      </c>
      <c r="D70" s="128">
        <f t="shared" ref="D70:D73" si="21">B70</f>
        <v>0</v>
      </c>
      <c r="E70" s="129">
        <f t="shared" ref="E70:E73" si="22">C70</f>
        <v>0</v>
      </c>
    </row>
    <row r="71" spans="1:5" ht="23.1" customHeight="1" x14ac:dyDescent="0.25">
      <c r="A71" s="172" t="s">
        <v>34</v>
      </c>
      <c r="B71" s="128">
        <f>внебюдж!AM80</f>
        <v>114</v>
      </c>
      <c r="C71" s="129">
        <f>внебюдж!AO80</f>
        <v>114</v>
      </c>
      <c r="D71" s="128">
        <f t="shared" si="21"/>
        <v>114</v>
      </c>
      <c r="E71" s="129">
        <f t="shared" si="22"/>
        <v>114</v>
      </c>
    </row>
    <row r="72" spans="1:5" ht="23.1" customHeight="1" x14ac:dyDescent="0.25">
      <c r="A72" s="172" t="s">
        <v>105</v>
      </c>
      <c r="B72" s="128">
        <f>внебюдж!AM81</f>
        <v>0</v>
      </c>
      <c r="C72" s="129">
        <f>внебюдж!AO81</f>
        <v>0</v>
      </c>
      <c r="D72" s="128">
        <f t="shared" si="21"/>
        <v>0</v>
      </c>
      <c r="E72" s="129">
        <f t="shared" si="22"/>
        <v>0</v>
      </c>
    </row>
    <row r="73" spans="1:5" ht="23.1" customHeight="1" thickBot="1" x14ac:dyDescent="0.3">
      <c r="A73" s="172" t="s">
        <v>57</v>
      </c>
      <c r="B73" s="128">
        <f>внебюдж!AM82</f>
        <v>5</v>
      </c>
      <c r="C73" s="129">
        <f>внебюдж!AO82</f>
        <v>6</v>
      </c>
      <c r="D73" s="128">
        <f t="shared" si="21"/>
        <v>5</v>
      </c>
      <c r="E73" s="129">
        <f t="shared" si="22"/>
        <v>6</v>
      </c>
    </row>
    <row r="74" spans="1:5" ht="23.1" customHeight="1" thickBot="1" x14ac:dyDescent="0.3">
      <c r="A74" s="219" t="s">
        <v>133</v>
      </c>
      <c r="B74" s="217"/>
      <c r="C74" s="218"/>
      <c r="D74" s="222"/>
      <c r="E74" s="223"/>
    </row>
    <row r="75" spans="1:5" ht="23.1" customHeight="1" x14ac:dyDescent="0.25">
      <c r="A75" s="54" t="s">
        <v>43</v>
      </c>
      <c r="B75" s="128">
        <f>внебюдж!AM83</f>
        <v>0</v>
      </c>
      <c r="C75" s="129">
        <f>внебюдж!AO83</f>
        <v>0</v>
      </c>
      <c r="D75" s="128">
        <f>B75</f>
        <v>0</v>
      </c>
      <c r="E75" s="129">
        <f>C75</f>
        <v>0</v>
      </c>
    </row>
    <row r="76" spans="1:5" ht="23.1" customHeight="1" x14ac:dyDescent="0.25">
      <c r="A76" s="54" t="s">
        <v>44</v>
      </c>
      <c r="B76" s="128">
        <f>внебюдж!AM84</f>
        <v>0</v>
      </c>
      <c r="C76" s="129">
        <f>внебюдж!AO84</f>
        <v>0</v>
      </c>
      <c r="D76" s="128">
        <f t="shared" ref="D76:D81" si="23">B76</f>
        <v>0</v>
      </c>
      <c r="E76" s="129">
        <f t="shared" ref="E76:E81" si="24">C76</f>
        <v>0</v>
      </c>
    </row>
    <row r="77" spans="1:5" ht="23.1" customHeight="1" x14ac:dyDescent="0.25">
      <c r="A77" s="54" t="s">
        <v>88</v>
      </c>
      <c r="B77" s="128">
        <f>внебюдж!AM85</f>
        <v>0</v>
      </c>
      <c r="C77" s="129">
        <f>внебюдж!AO85</f>
        <v>0</v>
      </c>
      <c r="D77" s="128">
        <f t="shared" si="23"/>
        <v>0</v>
      </c>
      <c r="E77" s="129">
        <f t="shared" si="24"/>
        <v>0</v>
      </c>
    </row>
    <row r="78" spans="1:5" ht="23.1" customHeight="1" x14ac:dyDescent="0.25">
      <c r="A78" s="54" t="s">
        <v>48</v>
      </c>
      <c r="B78" s="128">
        <f>внебюдж!AM86</f>
        <v>0</v>
      </c>
      <c r="C78" s="129">
        <f>внебюдж!AO86</f>
        <v>0</v>
      </c>
      <c r="D78" s="128">
        <f t="shared" si="23"/>
        <v>0</v>
      </c>
      <c r="E78" s="129">
        <f t="shared" si="24"/>
        <v>0</v>
      </c>
    </row>
    <row r="79" spans="1:5" ht="23.1" customHeight="1" x14ac:dyDescent="0.25">
      <c r="A79" s="52" t="s">
        <v>53</v>
      </c>
      <c r="B79" s="128">
        <f>внебюдж!AM87</f>
        <v>0</v>
      </c>
      <c r="C79" s="129">
        <f>внебюдж!AO87</f>
        <v>0</v>
      </c>
      <c r="D79" s="128">
        <f t="shared" si="23"/>
        <v>0</v>
      </c>
      <c r="E79" s="129">
        <f t="shared" si="24"/>
        <v>0</v>
      </c>
    </row>
    <row r="80" spans="1:5" ht="23.1" customHeight="1" x14ac:dyDescent="0.25">
      <c r="A80" s="77" t="s">
        <v>56</v>
      </c>
      <c r="B80" s="128">
        <f>внебюдж!AM88</f>
        <v>0</v>
      </c>
      <c r="C80" s="129">
        <f>внебюдж!AO88</f>
        <v>0</v>
      </c>
      <c r="D80" s="128">
        <f t="shared" si="23"/>
        <v>0</v>
      </c>
      <c r="E80" s="129">
        <f t="shared" si="24"/>
        <v>0</v>
      </c>
    </row>
    <row r="81" spans="1:5" ht="23.1" customHeight="1" x14ac:dyDescent="0.25">
      <c r="A81" s="54" t="s">
        <v>73</v>
      </c>
      <c r="B81" s="128">
        <f>внебюдж!AM89</f>
        <v>15</v>
      </c>
      <c r="C81" s="129">
        <f>внебюдж!AO89</f>
        <v>60</v>
      </c>
      <c r="D81" s="128">
        <f t="shared" si="23"/>
        <v>15</v>
      </c>
      <c r="E81" s="129">
        <f t="shared" si="24"/>
        <v>60</v>
      </c>
    </row>
    <row r="82" spans="1:5" ht="23.1" customHeight="1" thickBot="1" x14ac:dyDescent="0.3">
      <c r="A82" s="407" t="s">
        <v>175</v>
      </c>
      <c r="B82" s="128">
        <f>внебюдж!AM90</f>
        <v>0</v>
      </c>
      <c r="C82" s="129">
        <f>внебюдж!AO90</f>
        <v>0</v>
      </c>
      <c r="D82" s="128">
        <f t="shared" ref="D82" si="25">B82</f>
        <v>0</v>
      </c>
      <c r="E82" s="129">
        <f t="shared" ref="E82" si="26">C82</f>
        <v>0</v>
      </c>
    </row>
    <row r="83" spans="1:5" ht="23.1" customHeight="1" thickBot="1" x14ac:dyDescent="0.3">
      <c r="A83" s="219" t="s">
        <v>134</v>
      </c>
      <c r="B83" s="217"/>
      <c r="C83" s="218"/>
      <c r="D83" s="217"/>
      <c r="E83" s="218"/>
    </row>
    <row r="84" spans="1:5" ht="23.1" customHeight="1" x14ac:dyDescent="0.25">
      <c r="A84" s="174" t="s">
        <v>19</v>
      </c>
      <c r="B84" s="128">
        <f>внебюдж!AM91</f>
        <v>0.5</v>
      </c>
      <c r="C84" s="129">
        <f>внебюдж!AO91</f>
        <v>0.5</v>
      </c>
      <c r="D84" s="128">
        <f>B84</f>
        <v>0.5</v>
      </c>
      <c r="E84" s="129">
        <f>C84</f>
        <v>0.5</v>
      </c>
    </row>
    <row r="85" spans="1:5" ht="23.1" customHeight="1" x14ac:dyDescent="0.25">
      <c r="A85" s="174" t="s">
        <v>51</v>
      </c>
      <c r="B85" s="128">
        <f>внебюдж!AM92</f>
        <v>6</v>
      </c>
      <c r="C85" s="129">
        <f>внебюдж!AO92</f>
        <v>8</v>
      </c>
      <c r="D85" s="128">
        <f t="shared" ref="D85:D86" si="27">B85</f>
        <v>6</v>
      </c>
      <c r="E85" s="129">
        <f t="shared" ref="E85:E86" si="28">C85</f>
        <v>8</v>
      </c>
    </row>
    <row r="86" spans="1:5" ht="23.1" customHeight="1" x14ac:dyDescent="0.25">
      <c r="A86" s="175" t="s">
        <v>32</v>
      </c>
      <c r="B86" s="128">
        <f>внебюдж!AM93</f>
        <v>0.5</v>
      </c>
      <c r="C86" s="129">
        <f>внебюдж!AO93</f>
        <v>0.5</v>
      </c>
      <c r="D86" s="128">
        <f t="shared" si="27"/>
        <v>0.5</v>
      </c>
      <c r="E86" s="129">
        <f t="shared" si="28"/>
        <v>0.5</v>
      </c>
    </row>
    <row r="87" spans="1:5" ht="16.899999999999999" customHeight="1" x14ac:dyDescent="0.25">
      <c r="A87" s="221" t="s">
        <v>84</v>
      </c>
      <c r="B87" s="128">
        <f>SUM(B2:B86)</f>
        <v>1367.5</v>
      </c>
      <c r="C87" s="129">
        <f>SUM(C2:C86)</f>
        <v>1718.5</v>
      </c>
      <c r="D87" s="128">
        <f>SUM(D2:D86)</f>
        <v>1367.5</v>
      </c>
      <c r="E87" s="129">
        <f>SUM(E2:E86)</f>
        <v>1718.5</v>
      </c>
    </row>
    <row r="89" spans="1:5" x14ac:dyDescent="0.25">
      <c r="A89" s="130" t="s">
        <v>119</v>
      </c>
      <c r="B89" s="131">
        <f>внебюдж!AM95</f>
        <v>1367.5</v>
      </c>
      <c r="C89" s="132">
        <f>внебюдж!AO95</f>
        <v>1718.5</v>
      </c>
      <c r="D89">
        <f>внебюдж!AM95</f>
        <v>1367.5</v>
      </c>
      <c r="E89">
        <f>внебюдж!AO95</f>
        <v>1718.5</v>
      </c>
    </row>
    <row r="90" spans="1:5" x14ac:dyDescent="0.25">
      <c r="C90"/>
    </row>
  </sheetData>
  <mergeCells count="5">
    <mergeCell ref="A68:C68"/>
    <mergeCell ref="A4:C4"/>
    <mergeCell ref="A16:C16"/>
    <mergeCell ref="A30:C30"/>
    <mergeCell ref="A50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внебюдж</vt:lpstr>
      <vt:lpstr>50%ВНБ</vt:lpstr>
      <vt:lpstr>50%Б-Т</vt:lpstr>
      <vt:lpstr>бюджет</vt:lpstr>
      <vt:lpstr>свод</vt:lpstr>
      <vt:lpstr>МЕНЮ</vt:lpstr>
      <vt:lpstr>экономия</vt:lpstr>
      <vt:lpstr>БЖУК</vt:lpstr>
      <vt:lpstr>'50%Б-Т'!Область_печати</vt:lpstr>
      <vt:lpstr>'50%ВНБ'!Область_печати</vt:lpstr>
      <vt:lpstr>бюджет!Область_печати</vt:lpstr>
      <vt:lpstr>внебюдж!Область_печати</vt:lpstr>
      <vt:lpstr>МЕНЮ!Область_печати</vt:lpstr>
      <vt:lpstr>свод!Область_печати</vt:lpstr>
      <vt:lpstr>экономия!Область_печати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2024-05-15T11:17:20Z</dcterms:modified>
</cp:coreProperties>
</file>